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I:\AREA_COMERCIAL\07. FORMACION\03. INTARCON Academy\01. CONTENIDO\01. CAEs\"/>
    </mc:Choice>
  </mc:AlternateContent>
  <xr:revisionPtr revIDLastSave="0" documentId="13_ncr:1_{857FB756-8751-4F86-BF41-DB592F40F1C2}" xr6:coauthVersionLast="47" xr6:coauthVersionMax="47" xr10:uidLastSave="{00000000-0000-0000-0000-000000000000}"/>
  <workbookProtection workbookAlgorithmName="SHA-512" workbookHashValue="0pCcqtuEO6oJFernWxu3BQyfpqnD0pGw/iwSRFC2wRUG01r96NgETSRLj8cwbr5n7QsSdKdcBv3M+d/4gb7YMg==" workbookSaltValue="v4iGNeXi7JE8+oZwJ4waFg==" workbookSpinCount="100000" lockStructure="1"/>
  <bookViews>
    <workbookView xWindow="-120" yWindow="-120" windowWidth="29040" windowHeight="15720" xr2:uid="{A10B9F56-47E4-4314-B54B-C56284967979}"/>
  </bookViews>
  <sheets>
    <sheet name="CAES" sheetId="1" r:id="rId1"/>
    <sheet name="CAES Enfriadora" sheetId="3" state="hidden" r:id="rId2"/>
    <sheet name="CAES Central refrigeración" sheetId="5" state="hidden" r:id="rId3"/>
    <sheet name="CAES Recuperación Calor" sheetId="4" state="hidden" r:id="rId4"/>
    <sheet name="ANEXO" sheetId="2" state="hidden" r:id="rId5"/>
  </sheets>
  <definedNames>
    <definedName name="_xlnm.Print_Area" localSheetId="0">CAES!$A$1:$AJ$55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4" l="1"/>
  <c r="K16" i="4"/>
  <c r="I21" i="4" s="1"/>
  <c r="G21" i="4"/>
  <c r="U20" i="1"/>
  <c r="S20" i="1"/>
  <c r="F387" i="2"/>
  <c r="G387" i="2"/>
  <c r="F385" i="2"/>
  <c r="G385" i="2"/>
  <c r="F382" i="2"/>
  <c r="G382" i="2"/>
  <c r="F369" i="2"/>
  <c r="G369" i="2"/>
  <c r="F370" i="2"/>
  <c r="G370" i="2"/>
  <c r="F371" i="2"/>
  <c r="G371" i="2"/>
  <c r="F372" i="2"/>
  <c r="G372" i="2"/>
  <c r="F373" i="2"/>
  <c r="G373" i="2"/>
  <c r="F374" i="2"/>
  <c r="G374" i="2"/>
  <c r="F375" i="2"/>
  <c r="G375" i="2"/>
  <c r="F376" i="2"/>
  <c r="G376" i="2"/>
  <c r="F377" i="2"/>
  <c r="G377" i="2"/>
  <c r="F378" i="2"/>
  <c r="G378" i="2"/>
  <c r="F379" i="2"/>
  <c r="G379" i="2"/>
  <c r="F380" i="2"/>
  <c r="G380" i="2"/>
  <c r="F381" i="2"/>
  <c r="G381" i="2"/>
  <c r="F383" i="2"/>
  <c r="G383" i="2"/>
  <c r="F384" i="2"/>
  <c r="G384" i="2"/>
  <c r="F386" i="2"/>
  <c r="G386" i="2"/>
  <c r="F388" i="2"/>
  <c r="G388" i="2"/>
  <c r="F368" i="2"/>
  <c r="G368" i="2"/>
  <c r="F367" i="2"/>
  <c r="G367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F366" i="2"/>
  <c r="G366" i="2"/>
  <c r="I17" i="3"/>
  <c r="I13" i="3"/>
  <c r="I6" i="3"/>
  <c r="M12" i="3" s="1"/>
  <c r="K15" i="4"/>
  <c r="K7" i="4"/>
  <c r="K20" i="1" l="1"/>
  <c r="P5" i="1" s="1" a="1"/>
  <c r="P5" i="1" s="1"/>
  <c r="E25" i="1"/>
  <c r="P7" i="5" s="1"/>
  <c r="E20" i="1"/>
  <c r="I46" i="1" s="1"/>
  <c r="B31" i="1"/>
  <c r="J13" i="1"/>
  <c r="J11" i="1"/>
  <c r="E21" i="1"/>
  <c r="J24" i="5"/>
  <c r="B17" i="1" l="1"/>
  <c r="AF16" i="1"/>
  <c r="I9" i="4"/>
  <c r="K11" i="4" s="1" a="1"/>
  <c r="K11" i="4" s="1"/>
  <c r="W5" i="1" s="1"/>
  <c r="K21" i="1"/>
  <c r="J18" i="5"/>
  <c r="I14" i="3"/>
  <c r="B15" i="1"/>
  <c r="B30" i="1"/>
  <c r="W13" i="2" a="1"/>
  <c r="W13" i="2" s="1"/>
  <c r="C16" i="1"/>
  <c r="F30" i="1" a="1"/>
  <c r="F30" i="1" s="1"/>
  <c r="F31" i="1" a="1"/>
  <c r="F31" i="1" s="1"/>
  <c r="K12" i="4" l="1"/>
  <c r="R7" i="1" s="1"/>
  <c r="Q20" i="1" s="1"/>
  <c r="D31" i="1"/>
  <c r="J14" i="5"/>
  <c r="J11" i="5"/>
  <c r="J10" i="5"/>
  <c r="E32" i="5" s="1"/>
  <c r="J9" i="5"/>
  <c r="I32" i="5" s="1"/>
  <c r="H21" i="4"/>
  <c r="T20" i="1"/>
  <c r="K26" i="1"/>
  <c r="E46" i="1"/>
  <c r="I22" i="3"/>
  <c r="I23" i="3" s="1"/>
  <c r="H36" i="1" s="1" a="1"/>
  <c r="H36" i="1" s="1"/>
  <c r="K31" i="1" a="1"/>
  <c r="K31" i="1" s="1"/>
  <c r="O8" i="3"/>
  <c r="I10" i="3"/>
  <c r="I9" i="3"/>
  <c r="D31" i="3" s="1"/>
  <c r="I8" i="3"/>
  <c r="I11" i="3"/>
  <c r="I12" i="3" s="1"/>
  <c r="E21" i="4" l="1"/>
  <c r="D21" i="4" s="1"/>
  <c r="I18" i="3"/>
  <c r="F31" i="3" s="1"/>
  <c r="J19" i="5"/>
  <c r="G32" i="5" s="1"/>
  <c r="F46" i="1"/>
  <c r="J21" i="5"/>
  <c r="F32" i="5" s="1"/>
  <c r="J12" i="5"/>
  <c r="J13" i="5" s="1"/>
  <c r="N9" i="5"/>
  <c r="N8" i="5"/>
  <c r="I20" i="3"/>
  <c r="E31" i="3" s="1"/>
  <c r="G46" i="1"/>
  <c r="I24" i="3" a="1"/>
  <c r="I24" i="3" s="1"/>
  <c r="H31" i="3"/>
  <c r="M6" i="3"/>
  <c r="M8" i="3"/>
  <c r="M9" i="3"/>
  <c r="M7" i="3"/>
  <c r="P20" i="1" l="1"/>
  <c r="AI17" i="1" s="1"/>
  <c r="Q13" i="5" a="1"/>
  <c r="Q13" i="5" s="1"/>
  <c r="Q14" i="5" a="1"/>
  <c r="Q14" i="5" s="1"/>
  <c r="P11" i="3" a="1"/>
  <c r="P11" i="3" s="1"/>
  <c r="P10" i="3" a="1"/>
  <c r="P10" i="3" s="1"/>
  <c r="K36" i="1"/>
  <c r="G31" i="3"/>
  <c r="J16" i="5" l="1"/>
  <c r="G31" i="1" s="1"/>
  <c r="H46" i="1"/>
  <c r="J25" i="5"/>
  <c r="H32" i="5" s="1"/>
  <c r="I15" i="3"/>
  <c r="G30" i="1" s="1"/>
  <c r="E31" i="1" l="1"/>
  <c r="J17" i="5"/>
  <c r="F35" i="1" s="1"/>
  <c r="I16" i="3"/>
  <c r="F34" i="1" s="1"/>
  <c r="E35" i="1" l="1"/>
  <c r="D46" i="1" s="1"/>
  <c r="C46" i="1" s="1"/>
  <c r="AI16" i="1" s="1"/>
  <c r="AI18" i="1" s="1"/>
  <c r="D32" i="5"/>
  <c r="C32" i="5" s="1"/>
  <c r="C31" i="3"/>
  <c r="B31" i="3" s="1"/>
  <c r="AH23" i="1" l="1"/>
  <c r="AF23" i="1"/>
  <c r="AH27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<sst xmlns="http://schemas.openxmlformats.org/spreadsheetml/2006/main" count="2848" uniqueCount="642">
  <si>
    <t>Provincia</t>
  </si>
  <si>
    <t>Columna2</t>
  </si>
  <si>
    <t>Albacete</t>
  </si>
  <si>
    <t>C</t>
  </si>
  <si>
    <t>Alicante/Alacant</t>
  </si>
  <si>
    <t>B</t>
  </si>
  <si>
    <t>Almería</t>
  </si>
  <si>
    <t>Araba/Álava</t>
  </si>
  <si>
    <t>A</t>
  </si>
  <si>
    <t>Asturias</t>
  </si>
  <si>
    <t>Ávila</t>
  </si>
  <si>
    <t>Badajoz</t>
  </si>
  <si>
    <t>Barcelona</t>
  </si>
  <si>
    <t>Bizkaia</t>
  </si>
  <si>
    <t>Burgos</t>
  </si>
  <si>
    <t>Cáceres</t>
  </si>
  <si>
    <t>Cádiz</t>
  </si>
  <si>
    <t>Cantabria</t>
  </si>
  <si>
    <t>Castellón/Castelló</t>
  </si>
  <si>
    <t>Ceuta</t>
  </si>
  <si>
    <t>Ciudad Real</t>
  </si>
  <si>
    <t>Córdoba</t>
  </si>
  <si>
    <t>Coruña, A</t>
  </si>
  <si>
    <t>Cuenca</t>
  </si>
  <si>
    <t>Gipuzkoa</t>
  </si>
  <si>
    <t>Girona</t>
  </si>
  <si>
    <t>Granada</t>
  </si>
  <si>
    <t>Guadalajara</t>
  </si>
  <si>
    <t>Huelva</t>
  </si>
  <si>
    <t>Huesca</t>
  </si>
  <si>
    <t>Islas baleares</t>
  </si>
  <si>
    <t>Jaén</t>
  </si>
  <si>
    <t>León</t>
  </si>
  <si>
    <t>Lleida</t>
  </si>
  <si>
    <t>Lugo</t>
  </si>
  <si>
    <t>Madrid</t>
  </si>
  <si>
    <t>Málaga</t>
  </si>
  <si>
    <t>Melilla</t>
  </si>
  <si>
    <t>Murcia</t>
  </si>
  <si>
    <t>Navarra</t>
  </si>
  <si>
    <t>Ourense</t>
  </si>
  <si>
    <t>Palencia</t>
  </si>
  <si>
    <t>Palmas, Las</t>
  </si>
  <si>
    <t>Pontevedra</t>
  </si>
  <si>
    <t>Rioja, La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</si>
  <si>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</si>
  <si>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</si>
  <si>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</si>
  <si>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</si>
  <si>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</si>
  <si>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</si>
  <si>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</si>
  <si>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</si>
  <si>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</si>
  <si>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</si>
  <si>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</si>
  <si>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</si>
  <si>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Sistema de Certificados de Ahorro Energéticos (CAE)</t>
  </si>
  <si>
    <t>Hay que llenar los campos de color azul</t>
  </si>
  <si>
    <t>Zona climática ¹</t>
  </si>
  <si>
    <t xml:space="preserve">Potencia frigorífica (kW) </t>
  </si>
  <si>
    <t>SEPR</t>
  </si>
  <si>
    <t>¹ Conforme al Apéndice 1 de mapa de zonas climáticas, IF 06 del Real Decretro 552/2019</t>
  </si>
  <si>
    <t>CÓDIGO</t>
  </si>
  <si>
    <t>Refrigerante</t>
  </si>
  <si>
    <t>PCA</t>
  </si>
  <si>
    <t>R717</t>
  </si>
  <si>
    <t>R290</t>
  </si>
  <si>
    <t>R449A</t>
  </si>
  <si>
    <t>R744</t>
  </si>
  <si>
    <t>R134a</t>
  </si>
  <si>
    <t>R454C</t>
  </si>
  <si>
    <t xml:space="preserve">Valores de referencia ² </t>
  </si>
  <si>
    <r>
      <t>SEPR</t>
    </r>
    <r>
      <rPr>
        <sz val="8"/>
        <color theme="1"/>
        <rFont val="Calibri"/>
        <family val="2"/>
      </rPr>
      <t>ref</t>
    </r>
    <r>
      <rPr>
        <sz val="10"/>
        <color theme="1"/>
        <rFont val="Calibri"/>
        <family val="2"/>
      </rPr>
      <t>: rendimiento estacional mínimo</t>
    </r>
  </si>
  <si>
    <t>Sistema de refrigeración</t>
  </si>
  <si>
    <t>Planta enfriadora</t>
  </si>
  <si>
    <t>Instalación:</t>
  </si>
  <si>
    <t>Nueva</t>
  </si>
  <si>
    <t>Pf</t>
  </si>
  <si>
    <r>
      <t>P</t>
    </r>
    <r>
      <rPr>
        <sz val="8"/>
        <color theme="1"/>
        <rFont val="Calibri"/>
        <family val="2"/>
      </rPr>
      <t>f</t>
    </r>
  </si>
  <si>
    <r>
      <t>SEPR</t>
    </r>
    <r>
      <rPr>
        <sz val="8"/>
        <color theme="1"/>
        <rFont val="Calibri"/>
        <family val="2"/>
      </rPr>
      <t>ref</t>
    </r>
  </si>
  <si>
    <t>AT (7/12 ºC)</t>
  </si>
  <si>
    <t>MT (-8/-2 ºC)</t>
  </si>
  <si>
    <t>BT (-25/-19 ºC)</t>
  </si>
  <si>
    <t>Cálculo de la ficha CAE para plantas frigoríficas de procesos de alta eficiencia</t>
  </si>
  <si>
    <t>Datos de partida</t>
  </si>
  <si>
    <t>¿Mayor de 1500kW?</t>
  </si>
  <si>
    <t>¿Menor de 400kW?</t>
  </si>
  <si>
    <t>Condensación</t>
  </si>
  <si>
    <r>
      <rPr>
        <b/>
        <sz val="10"/>
        <color theme="1"/>
        <rFont val="Calibri"/>
        <family val="2"/>
      </rPr>
      <t>Potencia frigorífica</t>
    </r>
    <r>
      <rPr>
        <sz val="10"/>
        <color theme="1"/>
        <rFont val="Calibri"/>
        <family val="2"/>
      </rPr>
      <t xml:space="preserve"> </t>
    </r>
  </si>
  <si>
    <r>
      <t>P</t>
    </r>
    <r>
      <rPr>
        <sz val="8"/>
        <color rgb="FF000000"/>
        <rFont val="Calibri"/>
        <family val="2"/>
      </rPr>
      <t>F</t>
    </r>
  </si>
  <si>
    <t>kW</t>
  </si>
  <si>
    <t>¿Menor de 300kW?</t>
  </si>
  <si>
    <t>Rendimiento energético estacional de la planta</t>
  </si>
  <si>
    <t>W/W</t>
  </si>
  <si>
    <t>¿Menor de 200kW?</t>
  </si>
  <si>
    <t xml:space="preserve">Refrigerante </t>
  </si>
  <si>
    <t>Aire</t>
  </si>
  <si>
    <r>
      <rPr>
        <b/>
        <sz val="11"/>
        <color rgb="FF000000"/>
        <rFont val="Calibri"/>
        <family val="2"/>
      </rPr>
      <t xml:space="preserve">PCA </t>
    </r>
    <r>
      <rPr>
        <sz val="11"/>
        <color rgb="FF000000"/>
        <rFont val="Calibri"/>
        <family val="2"/>
      </rPr>
      <t>Potencial de calentamiento energético del refrigerante</t>
    </r>
  </si>
  <si>
    <t>Agua</t>
  </si>
  <si>
    <t>Factor de corrección PCA &lt;150 Nueva instalación</t>
  </si>
  <si>
    <t>Full Inverter</t>
  </si>
  <si>
    <t>Instalación</t>
  </si>
  <si>
    <t>T. fluido</t>
  </si>
  <si>
    <t>Rendimiento energético estacional mínimo exigido</t>
  </si>
  <si>
    <t xml:space="preserve">SEPRref </t>
  </si>
  <si>
    <t>Rendimiento energético estacional mínimo exigido corregido</t>
  </si>
  <si>
    <t>SEPRref_c</t>
  </si>
  <si>
    <t>Tipo de aplicación</t>
  </si>
  <si>
    <r>
      <rPr>
        <b/>
        <sz val="11"/>
        <color rgb="FF000000"/>
        <rFont val="Calibri"/>
        <family val="2"/>
      </rPr>
      <t>Factor de demanda</t>
    </r>
    <r>
      <rPr>
        <sz val="11"/>
        <color rgb="FF000000"/>
        <rFont val="Calibri"/>
        <family val="2"/>
      </rPr>
      <t xml:space="preserve"> </t>
    </r>
  </si>
  <si>
    <t>Fd</t>
  </si>
  <si>
    <t xml:space="preserve">Horas de funcionamiento </t>
  </si>
  <si>
    <t>Número de horas/año</t>
  </si>
  <si>
    <t>h</t>
  </si>
  <si>
    <t>Zona climática</t>
  </si>
  <si>
    <t>Factor de corrección climática</t>
  </si>
  <si>
    <t>Fc</t>
  </si>
  <si>
    <t>Duración de la actuación (vida útil de la instalación)**</t>
  </si>
  <si>
    <t>Di</t>
  </si>
  <si>
    <t>años</t>
  </si>
  <si>
    <t>Resultado del Cálculo</t>
  </si>
  <si>
    <t>AE</t>
  </si>
  <si>
    <t>² ANEXO II código IND140 para enfriadora aire-agua Orden TED/845/2023, de 18 de julio, por la que se aprueba el catálogo de medidas estandarizadas de eficiencia energética.</t>
  </si>
  <si>
    <t>Tipo de condensación:</t>
  </si>
  <si>
    <t xml:space="preserve">SEPRref: para refrigerante con PCA &lt;150 ³ </t>
  </si>
  <si>
    <r>
      <t>SEPR</t>
    </r>
    <r>
      <rPr>
        <sz val="6"/>
        <color rgb="FF000000"/>
        <rFont val="Calibri"/>
        <family val="2"/>
      </rPr>
      <t>ref</t>
    </r>
    <r>
      <rPr>
        <sz val="10"/>
        <color rgb="FF000000"/>
        <rFont val="Calibri"/>
        <family val="2"/>
      </rPr>
      <t xml:space="preserve"> corregido</t>
    </r>
  </si>
  <si>
    <t>Número de horas/año (h)</t>
  </si>
  <si>
    <t xml:space="preserve">h⁴ </t>
  </si>
  <si>
    <t>Horas de funcionamiento</t>
  </si>
  <si>
    <t>³ Conforme el Reglamente de Ecodiseño, se minorará el SEPRref en un 10% en nueva instalación</t>
  </si>
  <si>
    <t>⁴ Valor de referencia. El propietario del ahorro podrá modificar el valor de horas anuales equivalentes en modo activo previa justificación y acreditación por empresa de control habilitado. Tabla 2 Anexo II IND140.</t>
  </si>
  <si>
    <r>
      <t>Factor de demanda (F</t>
    </r>
    <r>
      <rPr>
        <sz val="6"/>
        <color rgb="FF000000"/>
        <rFont val="Calibri"/>
        <family val="2"/>
      </rPr>
      <t>d</t>
    </r>
    <r>
      <rPr>
        <sz val="10"/>
        <color rgb="FF000000"/>
        <rFont val="Calibri"/>
        <family val="2"/>
      </rPr>
      <t>)</t>
    </r>
  </si>
  <si>
    <r>
      <t>F</t>
    </r>
    <r>
      <rPr>
        <sz val="6"/>
        <color rgb="FF000000"/>
        <rFont val="Calibri"/>
        <family val="2"/>
      </rPr>
      <t>d</t>
    </r>
  </si>
  <si>
    <t>Refrigeración MT</t>
  </si>
  <si>
    <t>Proceso contínuo</t>
  </si>
  <si>
    <t>Refrigeración AT</t>
  </si>
  <si>
    <t>Refrigeración BT</t>
  </si>
  <si>
    <t>Columna1</t>
  </si>
  <si>
    <r>
      <t>Factor de correción climática (F</t>
    </r>
    <r>
      <rPr>
        <sz val="6"/>
        <color rgb="FF000000"/>
        <rFont val="Calibri"/>
        <family val="2"/>
      </rPr>
      <t>c</t>
    </r>
    <r>
      <rPr>
        <sz val="10"/>
        <color rgb="FF000000"/>
        <rFont val="Calibri"/>
        <family val="2"/>
      </rPr>
      <t>)</t>
    </r>
  </si>
  <si>
    <r>
      <t>F</t>
    </r>
    <r>
      <rPr>
        <sz val="6"/>
        <color rgb="FF000000"/>
        <rFont val="Calibri"/>
        <family val="2"/>
      </rPr>
      <t>c</t>
    </r>
  </si>
  <si>
    <t xml:space="preserve">Resultados         </t>
  </si>
  <si>
    <t>AE = (1/SEPRref - 1/SEPR) · h · Fd · Fc · Pf</t>
  </si>
  <si>
    <t>El ahorro de energía generado por la actuación se medirá en términos de energía final, expresada en kWh/año, de acuerdo con la siguiente fórmula:</t>
  </si>
  <si>
    <t>Ahorro Energético  (kWh/año)</t>
  </si>
  <si>
    <r>
      <t>SEPR</t>
    </r>
    <r>
      <rPr>
        <b/>
        <sz val="8"/>
        <color rgb="FF000000"/>
        <rFont val="Calibri"/>
        <family val="2"/>
      </rPr>
      <t>ref</t>
    </r>
  </si>
  <si>
    <t>Horas de funcion.  (h/año)</t>
  </si>
  <si>
    <r>
      <t>Factor demanda    F</t>
    </r>
    <r>
      <rPr>
        <b/>
        <sz val="6"/>
        <color rgb="FF000000"/>
        <rFont val="Calibri"/>
        <family val="2"/>
      </rPr>
      <t xml:space="preserve">d </t>
    </r>
  </si>
  <si>
    <r>
      <t>Factor cor. climática     F</t>
    </r>
    <r>
      <rPr>
        <b/>
        <sz val="6"/>
        <color rgb="FF000000"/>
        <rFont val="Calibri"/>
        <family val="2"/>
      </rPr>
      <t>c</t>
    </r>
    <r>
      <rPr>
        <b/>
        <sz val="9"/>
        <color rgb="FF000000"/>
        <rFont val="Calibri"/>
        <family val="2"/>
      </rPr>
      <t xml:space="preserve">   </t>
    </r>
  </si>
  <si>
    <r>
      <t>Potencia frigorífica P</t>
    </r>
    <r>
      <rPr>
        <b/>
        <sz val="6"/>
        <color rgb="FF000000"/>
        <rFont val="Calibri"/>
        <family val="2"/>
      </rPr>
      <t>f</t>
    </r>
    <r>
      <rPr>
        <b/>
        <sz val="9"/>
        <color rgb="FF000000"/>
        <rFont val="Calibri"/>
        <family val="2"/>
      </rPr>
      <t xml:space="preserve"> (kW)</t>
    </r>
  </si>
  <si>
    <t>Existente</t>
  </si>
  <si>
    <t>Funcionamiento contínuo</t>
  </si>
  <si>
    <t>75% del año</t>
  </si>
  <si>
    <t>50% del año</t>
  </si>
  <si>
    <t>RECUPERACIÓN DE CALOR DE UNO O VARIOS COMPRESORES PARA SU USO DE CALEFACCIÓN</t>
  </si>
  <si>
    <t>IND110</t>
  </si>
  <si>
    <t>Horas anuales en modo recuperación⁵</t>
  </si>
  <si>
    <t>h (h/año)</t>
  </si>
  <si>
    <t>ƞ⁶</t>
  </si>
  <si>
    <t xml:space="preserve">Cálculo de la ficha CAE para recuperación de calor </t>
  </si>
  <si>
    <t>Tipo de recuperación</t>
  </si>
  <si>
    <t>Potencia térmica disponible del compresor, según ficha técnia</t>
  </si>
  <si>
    <t>P</t>
  </si>
  <si>
    <t>Horas equivalentes anuales en modo activo de la instalación**</t>
  </si>
  <si>
    <t>Rendimiento estacional del intercambiador de calor de la instalación térmica</t>
  </si>
  <si>
    <t>ƞ</t>
  </si>
  <si>
    <t>Recuperación calor</t>
  </si>
  <si>
    <t>Total</t>
  </si>
  <si>
    <t>⁵ Valor de referencia 1920 h. El propietario del ahorro podrá modificar el valor de horas anuales equivalentes en modo activo previa justificación y acreditación por ente de control habilitado.</t>
  </si>
  <si>
    <r>
      <rPr>
        <b/>
        <sz val="11"/>
        <color rgb="FF000000"/>
        <rFont val="Calibri"/>
        <family val="2"/>
      </rPr>
      <t>Modelo Condensadora</t>
    </r>
    <r>
      <rPr>
        <sz val="11"/>
        <color rgb="FF000000"/>
        <rFont val="Calibri"/>
        <family val="2"/>
      </rPr>
      <t xml:space="preserve"> *</t>
    </r>
  </si>
  <si>
    <t>¿Menor de 20kW?</t>
  </si>
  <si>
    <t>¿Menor de 8kW?</t>
  </si>
  <si>
    <t>Estos equipos solo se contemplan aquellos que ya son mayores de 5kW en MT y de 2 kW en BT</t>
  </si>
  <si>
    <t>Factor de corrección PCA &lt;150</t>
  </si>
  <si>
    <t>Cálculo de la ficha CAE para unidad condensadora de alta eficiencia</t>
  </si>
  <si>
    <t>⁷ Este documento no será necesario si el sujeto obligado o el sujeto delegado que suscribiría dicho convenio es quien ha llevado a cabo la inversión.</t>
  </si>
  <si>
    <t>⁸ En el caso de que la inversión integre otros elementos ajenos a la actuación de eficiencia energética a la que se re fiere esta ficha, indicar sólo la parte relacionada con la actuación.</t>
  </si>
  <si>
    <t>⁹ La contraprestación por los ahorros de energía, reflejados en el Convenio CAE, se debe expresar en €/kWh y su importe total en €, correspondiente a los ahorros del primer año generados por la actuación</t>
  </si>
  <si>
    <r>
      <t>• Declaración responsable indicando:
         - Haber formalizado un Convenio CAE</t>
    </r>
    <r>
      <rPr>
        <sz val="10"/>
        <color theme="1"/>
        <rFont val="Aptos Narrow"/>
        <family val="2"/>
      </rPr>
      <t>⁷ en</t>
    </r>
    <r>
      <rPr>
        <sz val="10"/>
        <color theme="1"/>
        <rFont val="Calibri"/>
        <family val="2"/>
      </rPr>
      <t>tre el sujeto obligado o el sujeto delegado y el propietario del ahorro de energía final, según la definición del artículo 2.g) del Real Decreto 36/2023, de 24 de enero, por el que se establece un sistema de Certificados de Ahorro Energético, indicando las partes, fecha de firma, ahorros anuales de energía final previstos en kWh, la inversión⁸ realizada en euros, y la contraprestación</t>
    </r>
    <r>
      <rPr>
        <sz val="10"/>
        <color theme="1"/>
        <rFont val="Aptos Narrow"/>
        <family val="2"/>
      </rPr>
      <t>⁹</t>
    </r>
    <r>
      <rPr>
        <sz val="10"/>
        <color theme="1"/>
        <rFont val="Calibri"/>
        <family val="2"/>
      </rPr>
      <t xml:space="preserve"> del ahorro energético.
         - Compromiso del propietario inicial del ahorro con el sujeto obligado o sujeto delegado de no formalizar otros convenios CAE para la misma actuación de ahorro energético.
• Resultado de los ahorros energéticos que se hayan determinado según la metodología de cálculo aplicada en los apartados 3 y 4 de esta ficha.
• Certificado de instalación de la empresa frigorista que detalle los valores de las variables de la fórmula de cálculo de ahorro de energía del apartado 3 de esta ficha.
• Copia de la comunicación de la puesta en funcionamiento presentada en el registro habilitado por el órgano competente de la comunidad autónoma.
• Facturas justificativas¹</t>
    </r>
    <r>
      <rPr>
        <sz val="10"/>
        <color theme="1"/>
        <rFont val="Aptos Narrow"/>
        <family val="2"/>
      </rPr>
      <t>°</t>
    </r>
    <r>
      <rPr>
        <sz val="10"/>
        <color theme="1"/>
        <rFont val="Calibri"/>
        <family val="2"/>
      </rPr>
      <t xml:space="preserve"> de la inversión realizada.
• Informe fotográfico de la instalación frigorífica antes y después de la actuación.
• Declaración responsable formalizada por el propietario inicial del ahorro de energía final referida a la solicitud y/u obtención de ayudas públicas para la misma actuación según el modelo del Anexo I de esta ficha.</t>
    </r>
  </si>
  <si>
    <t>¹° Todas las facturas deben contener, como mínimo, los datos y requisitos exigidos por la Agencia Tributaria.</t>
  </si>
  <si>
    <t>T. evaporación</t>
  </si>
  <si>
    <r>
      <t>MT (-10</t>
    </r>
    <r>
      <rPr>
        <sz val="10"/>
        <color theme="1"/>
        <rFont val="Calibri"/>
        <family val="2"/>
      </rPr>
      <t>°C)</t>
    </r>
  </si>
  <si>
    <r>
      <t>BT (-35</t>
    </r>
    <r>
      <rPr>
        <sz val="10"/>
        <color theme="1"/>
        <rFont val="Calibri"/>
        <family val="2"/>
      </rPr>
      <t>°C)</t>
    </r>
  </si>
  <si>
    <t>ELECCIÓN</t>
  </si>
  <si>
    <t>AIRE</t>
  </si>
  <si>
    <t>AGUA</t>
  </si>
  <si>
    <t xml:space="preserve">VALORACIÓN ECONÓMICA ESTIMADA                                                                                                                                                        </t>
  </si>
  <si>
    <t>Precios de ahorro de inversión económica soportados por el sujeto delegado u obligado. Este documento ofrece un precio orientativo por el ahorro energético conseguido al comprar un equipo INTARCON. El precio final se encuentra sujeto a cambios por tiempos y precios acordados.</t>
  </si>
  <si>
    <t>Duración de la actuación (años)</t>
  </si>
  <si>
    <t>Unidad condensadora</t>
  </si>
  <si>
    <t>Prudente</t>
  </si>
  <si>
    <t>Máximo</t>
  </si>
  <si>
    <t>Precio de venta unitario CAE (€/MWh)</t>
  </si>
  <si>
    <t>Inversión prevista CAE</t>
  </si>
  <si>
    <t>Inversión media prevista CAE</t>
  </si>
  <si>
    <t>Equipo INTARCON</t>
  </si>
  <si>
    <t>REQUISITOS</t>
  </si>
  <si>
    <t>DOCUMENTACIÓN PARA JUSTIFICAR LOS AHORROS DE LA ACTUACIÓN Y SU REALIZACIÓN</t>
  </si>
  <si>
    <t>Modelo</t>
  </si>
  <si>
    <t>Pf (kW)</t>
  </si>
  <si>
    <t>Tª fluido</t>
  </si>
  <si>
    <t>Recuperación parcial 20%</t>
  </si>
  <si>
    <t>Recuperación calor 80%</t>
  </si>
  <si>
    <t>Recuperación Total</t>
  </si>
  <si>
    <t>MDF-NY-2108</t>
  </si>
  <si>
    <t>MDF-NY-2136</t>
  </si>
  <si>
    <t>MDF-NY-3171</t>
  </si>
  <si>
    <t>MDF-NY-3215</t>
  </si>
  <si>
    <t>MDF-NY-3271</t>
  </si>
  <si>
    <t>MDF-NY-6109</t>
  </si>
  <si>
    <t>MDF-NY-6120</t>
  </si>
  <si>
    <t>MDF-NY-6137</t>
  </si>
  <si>
    <t>MDF-NY-7172</t>
  </si>
  <si>
    <t>MDF-NY-7216</t>
  </si>
  <si>
    <t>MDF-NY-7272</t>
  </si>
  <si>
    <t>MDF-NY-8320</t>
  </si>
  <si>
    <t>MDF-SY-1021</t>
  </si>
  <si>
    <t>MDF-SY-2029</t>
  </si>
  <si>
    <t>MDF-SY-2038</t>
  </si>
  <si>
    <t>MDF-SY-2045</t>
  </si>
  <si>
    <t>MDF-SY-3057</t>
  </si>
  <si>
    <t>R449a</t>
  </si>
  <si>
    <t>MDF-NG-2060</t>
  </si>
  <si>
    <t>MDF-NG-2068</t>
  </si>
  <si>
    <t>MDF-NG-3068</t>
  </si>
  <si>
    <t>MDF-NG-3108</t>
  </si>
  <si>
    <t>MDF-NG-4136</t>
  </si>
  <si>
    <t>MDF-NG-4160</t>
  </si>
  <si>
    <t>MDF-NG-6076</t>
  </si>
  <si>
    <t>MDF-NG-7097</t>
  </si>
  <si>
    <t>MDF-NG-7109</t>
  </si>
  <si>
    <t>MDF-NG-8137</t>
  </si>
  <si>
    <t>MDF-NG-8172</t>
  </si>
  <si>
    <t>MDF-SG-2021</t>
  </si>
  <si>
    <t>MDF-SG-2029</t>
  </si>
  <si>
    <t>MDF-SG-3038</t>
  </si>
  <si>
    <t>MDF-SG-3045</t>
  </si>
  <si>
    <t>MDF-SG-4057</t>
  </si>
  <si>
    <t>MDF-SG-6030</t>
  </si>
  <si>
    <t>MDF-SG-7042</t>
  </si>
  <si>
    <t>MDF-SG-8058</t>
  </si>
  <si>
    <t>BDF-NG-2108</t>
  </si>
  <si>
    <t>BDF-NG-2136</t>
  </si>
  <si>
    <t>BDF-NG-3215</t>
  </si>
  <si>
    <t>BDF-NG-3271</t>
  </si>
  <si>
    <t>BDF-NG-6137</t>
  </si>
  <si>
    <t>BDF-NG-7216</t>
  </si>
  <si>
    <t>BDF-NG-7272</t>
  </si>
  <si>
    <t>BDF-SG-2013</t>
  </si>
  <si>
    <t>BDF-SG-3018</t>
  </si>
  <si>
    <t>BDF-SG-4025</t>
  </si>
  <si>
    <t>BDF-SG-4034</t>
  </si>
  <si>
    <t>BDF-SG-8026</t>
  </si>
  <si>
    <t>BDF-SG-8036</t>
  </si>
  <si>
    <t>MDH-NY-4108</t>
  </si>
  <si>
    <t>MDH-NY-4136</t>
  </si>
  <si>
    <t>MDH-NY-5171</t>
  </si>
  <si>
    <t>MDH-NY-5215</t>
  </si>
  <si>
    <t>MDH-NY-5271</t>
  </si>
  <si>
    <t>MDH-NY-5137</t>
  </si>
  <si>
    <t>MDH-NY-5172</t>
  </si>
  <si>
    <t>MDH-NY-5272</t>
  </si>
  <si>
    <t>MDH-SY-4038</t>
  </si>
  <si>
    <t>MDH-SY-5045</t>
  </si>
  <si>
    <t>MDH-SY-5057</t>
  </si>
  <si>
    <t>MDH-SY-5042</t>
  </si>
  <si>
    <t>MDH-SY-5058</t>
  </si>
  <si>
    <t>MDH-SY-5076</t>
  </si>
  <si>
    <t>MDH-NG-4060</t>
  </si>
  <si>
    <t>MDH-NG-4068</t>
  </si>
  <si>
    <t>MDH-NG-5086</t>
  </si>
  <si>
    <t>MDH-NG-5108</t>
  </si>
  <si>
    <t>MDH-NG-5136</t>
  </si>
  <si>
    <t>MDH-NG-5097</t>
  </si>
  <si>
    <t>MDH-NG-5109</t>
  </si>
  <si>
    <t>MDH-NG-5120</t>
  </si>
  <si>
    <t>MDH-NG-5137</t>
  </si>
  <si>
    <t>BDH-NG-4108</t>
  </si>
  <si>
    <t>BDH-NG-5136</t>
  </si>
  <si>
    <t>BDH-NG-5215</t>
  </si>
  <si>
    <t>BDH-NG-5192</t>
  </si>
  <si>
    <t>BDH-NG-5216</t>
  </si>
  <si>
    <t>BDH-NG-5272</t>
  </si>
  <si>
    <t>BDH-SG-4013</t>
  </si>
  <si>
    <t>BDH-SG-4018</t>
  </si>
  <si>
    <t>BDH-SG-5025</t>
  </si>
  <si>
    <t>BDH-SG-5026</t>
  </si>
  <si>
    <t>BDH-SG-5036</t>
  </si>
  <si>
    <t>MDV-NY-50136</t>
  </si>
  <si>
    <t>MDV-NY-50171</t>
  </si>
  <si>
    <t>MDV-NY-50215</t>
  </si>
  <si>
    <t>MDV-NY-50271</t>
  </si>
  <si>
    <t>MDV-NY-50137</t>
  </si>
  <si>
    <t>MDV-NY-50172</t>
  </si>
  <si>
    <t>MDV-NY-50216</t>
  </si>
  <si>
    <t>MDV-NY-50272</t>
  </si>
  <si>
    <t>MDV-NY-60320</t>
  </si>
  <si>
    <t>MDV-NY-60430</t>
  </si>
  <si>
    <t>MDV-NY-60542</t>
  </si>
  <si>
    <t>MDV-NY-70513</t>
  </si>
  <si>
    <t>MDV-NY-70645</t>
  </si>
  <si>
    <t>MDV-NY-70813</t>
  </si>
  <si>
    <t>MDV-NG-50086</t>
  </si>
  <si>
    <t>MDV-NG-50108</t>
  </si>
  <si>
    <t>MDV-NG-50136</t>
  </si>
  <si>
    <t>MDV-NG-60160</t>
  </si>
  <si>
    <t>MDV-NG-60215</t>
  </si>
  <si>
    <t>MDV-NG-60271</t>
  </si>
  <si>
    <t>MDV-NG-70271</t>
  </si>
  <si>
    <t>MDV-NG-50097</t>
  </si>
  <si>
    <t>MDV-NG-50109</t>
  </si>
  <si>
    <t>MDV-NG-50120</t>
  </si>
  <si>
    <t>MDV-NG-50137</t>
  </si>
  <si>
    <t>MDV-NG-60172</t>
  </si>
  <si>
    <t>MDV-NG-60216</t>
  </si>
  <si>
    <t>MDV-NG-60272</t>
  </si>
  <si>
    <t>MDV-NG-70320</t>
  </si>
  <si>
    <t>MDV-NG-70430</t>
  </si>
  <si>
    <t>MDV-NG-70542</t>
  </si>
  <si>
    <t>MDV-NG-70258</t>
  </si>
  <si>
    <t>MDV-NG-70324</t>
  </si>
  <si>
    <t>MDV-NG-70408</t>
  </si>
  <si>
    <t>MDV-NG-70480</t>
  </si>
  <si>
    <t>BDV-NG-50215</t>
  </si>
  <si>
    <t>BDV-NG-50271</t>
  </si>
  <si>
    <t>BDV-NG-50192</t>
  </si>
  <si>
    <t>BDV-NG-50216</t>
  </si>
  <si>
    <t>BDV-NG-50272</t>
  </si>
  <si>
    <t>BDV-NG-60430</t>
  </si>
  <si>
    <t>BDV-NG-60542</t>
  </si>
  <si>
    <t>BDV-NG-70645</t>
  </si>
  <si>
    <t>BDV-NG-70813</t>
  </si>
  <si>
    <t>MDV-SY-50451</t>
  </si>
  <si>
    <t>MDV-SY-50571</t>
  </si>
  <si>
    <t>MDV-SY-60761</t>
  </si>
  <si>
    <t>MDV-SY-60951</t>
  </si>
  <si>
    <t>MDV-SY-61141</t>
  </si>
  <si>
    <t>MDV-SY-50422</t>
  </si>
  <si>
    <t>MDV-SY-50582</t>
  </si>
  <si>
    <t>MDV-SY-50762</t>
  </si>
  <si>
    <t>MDV-SY-60902</t>
  </si>
  <si>
    <t>MDV-SY-61142</t>
  </si>
  <si>
    <t>MDV-SY-71522</t>
  </si>
  <si>
    <t>MDV-SY-71902</t>
  </si>
  <si>
    <t>MDV-SY-72282</t>
  </si>
  <si>
    <t>MDV-SY-60633</t>
  </si>
  <si>
    <t>MDV-SY-60873</t>
  </si>
  <si>
    <t>MDV-SY-61143</t>
  </si>
  <si>
    <t>MDV-SY-61353</t>
  </si>
  <si>
    <t>MDV-SY-61713</t>
  </si>
  <si>
    <t>MDV-SY-72283</t>
  </si>
  <si>
    <t>MDV-SY-72853</t>
  </si>
  <si>
    <t>MDV-SG-50422</t>
  </si>
  <si>
    <t>MDV-SG-60582</t>
  </si>
  <si>
    <t>MDV-SG-60762</t>
  </si>
  <si>
    <t>MDV-SG-60902</t>
  </si>
  <si>
    <t>MDV-SG-61142</t>
  </si>
  <si>
    <t>MDV-SG-71142</t>
  </si>
  <si>
    <t>MDV-SG-71522</t>
  </si>
  <si>
    <t>MDV-SG-60633</t>
  </si>
  <si>
    <t>MDV-SG-60873</t>
  </si>
  <si>
    <t>MDV-SG-61143</t>
  </si>
  <si>
    <t>MDV-SG-71353</t>
  </si>
  <si>
    <t>MDV-SG-71713</t>
  </si>
  <si>
    <t>BDV-SG-50131</t>
  </si>
  <si>
    <t>BDV-SG-50181</t>
  </si>
  <si>
    <t>BDV-SG-60251</t>
  </si>
  <si>
    <t>BDV-SG-60341</t>
  </si>
  <si>
    <t>BDV-SG-60411</t>
  </si>
  <si>
    <t>BDV-SG-60491</t>
  </si>
  <si>
    <t>BDV-SG-60262</t>
  </si>
  <si>
    <t>BDV-SG-60362</t>
  </si>
  <si>
    <t>BDV-SG-70502</t>
  </si>
  <si>
    <t>BDV-SG-70682</t>
  </si>
  <si>
    <t>BDV-SG-60393</t>
  </si>
  <si>
    <t>BDV-SG-60543</t>
  </si>
  <si>
    <t>MDV-TY-60131</t>
  </si>
  <si>
    <t>MDV-TY-60151</t>
  </si>
  <si>
    <t>MDV-TY-60201</t>
  </si>
  <si>
    <t>MDV-TY-60251</t>
  </si>
  <si>
    <t>MDV-TY-70301</t>
  </si>
  <si>
    <t>MDV-TY-70351</t>
  </si>
  <si>
    <t>MDV-TY-80351</t>
  </si>
  <si>
    <t>MDV-TY-80401</t>
  </si>
  <si>
    <t>MDV-TG-70251</t>
  </si>
  <si>
    <t>MDV-TG-70301</t>
  </si>
  <si>
    <t>MDV-TG-80301</t>
  </si>
  <si>
    <t>BDV-TG-60131</t>
  </si>
  <si>
    <t>BDV-TG-60151</t>
  </si>
  <si>
    <t>BDV-TG-60201</t>
  </si>
  <si>
    <t>BDV-TG-60251</t>
  </si>
  <si>
    <t>BDV-TG-70301</t>
  </si>
  <si>
    <t>BDV-TG-70401</t>
  </si>
  <si>
    <t>MDV-YG-60532</t>
  </si>
  <si>
    <t>MDV-YG-60662</t>
  </si>
  <si>
    <t>MDV-YG-60862</t>
  </si>
  <si>
    <t>MDV-YG-71113</t>
  </si>
  <si>
    <t>MDV-YG-71433</t>
  </si>
  <si>
    <t>MDV-YG-71523</t>
  </si>
  <si>
    <t>MDV-TG-60091</t>
  </si>
  <si>
    <t>MDV-TG-60121</t>
  </si>
  <si>
    <t>MDV-TG-60062</t>
  </si>
  <si>
    <t>MDV-TG-60102</t>
  </si>
  <si>
    <t>MDV-TG-60142</t>
  </si>
  <si>
    <t>MDV-TG-70182</t>
  </si>
  <si>
    <t>MDV-TG-70242</t>
  </si>
  <si>
    <t>BDV-TG-60181</t>
  </si>
  <si>
    <t>BDV-TG-60281</t>
  </si>
  <si>
    <t>BDV-TG-60182</t>
  </si>
  <si>
    <t>BDV-TG-60282</t>
  </si>
  <si>
    <t>MDV-TQ-60091</t>
  </si>
  <si>
    <t>MDV-TQ-60121</t>
  </si>
  <si>
    <t>MDV-TQ-60062</t>
  </si>
  <si>
    <t>MDV-TQ-60102</t>
  </si>
  <si>
    <t>MDV-TQ-60142</t>
  </si>
  <si>
    <t>MDV-TQ-70182</t>
  </si>
  <si>
    <t>MDV-TQ-70242</t>
  </si>
  <si>
    <t>BDV-TQ-60181</t>
  </si>
  <si>
    <t>BDV-TQ-60281</t>
  </si>
  <si>
    <t>BDV-TQ-60182</t>
  </si>
  <si>
    <t>BDV-TQ-60282</t>
  </si>
  <si>
    <t>BDV-TQ-70362</t>
  </si>
  <si>
    <t>MDW-TY-10301</t>
  </si>
  <si>
    <t>MDW-TY-10351</t>
  </si>
  <si>
    <t>MDW-TY-10401</t>
  </si>
  <si>
    <t>MDW-TY-10262</t>
  </si>
  <si>
    <t>MDW-TY-10302</t>
  </si>
  <si>
    <t>MDW-TG-10251</t>
  </si>
  <si>
    <t>MDW-TG-10301</t>
  </si>
  <si>
    <t>MT (-10°C)</t>
  </si>
  <si>
    <t>BT (-35°C)</t>
  </si>
  <si>
    <t>BWW-MPM-30961</t>
  </si>
  <si>
    <t>BWW-MPM-31201</t>
  </si>
  <si>
    <t>BWW-MPM-31701</t>
  </si>
  <si>
    <t>BWW-MPM-41801</t>
  </si>
  <si>
    <t>BWW-MPM-31202</t>
  </si>
  <si>
    <t>BWW-MPM-51922</t>
  </si>
  <si>
    <t>BWW-MPM-52402</t>
  </si>
  <si>
    <t>BWW-MPM-53402</t>
  </si>
  <si>
    <t>BWW-MPM-73602</t>
  </si>
  <si>
    <t>MWW-MPM-20601</t>
  </si>
  <si>
    <t>MWW-MPM-30961</t>
  </si>
  <si>
    <t>MWW-MPM-31201</t>
  </si>
  <si>
    <t>MWW-MPM-41701</t>
  </si>
  <si>
    <t>MWW-MPM-41801</t>
  </si>
  <si>
    <t>MWW-MPM-31202</t>
  </si>
  <si>
    <t>MWW-MPM-51922</t>
  </si>
  <si>
    <t>MWW-MPM-52402</t>
  </si>
  <si>
    <t>MWW-MPM-73402</t>
  </si>
  <si>
    <t>MWW-MPM-73602</t>
  </si>
  <si>
    <t>MWW-TY-10262</t>
  </si>
  <si>
    <t>MWW-TY-10302</t>
  </si>
  <si>
    <t>MWW-TY-10402</t>
  </si>
  <si>
    <t>MWW-TY-10502</t>
  </si>
  <si>
    <t>MWW-TY-10602</t>
  </si>
  <si>
    <t>MWW-TY-10702</t>
  </si>
  <si>
    <t>MWW-TY-10802</t>
  </si>
  <si>
    <t>MWW-TY-20604</t>
  </si>
  <si>
    <t>MWW-TY-20804</t>
  </si>
  <si>
    <t>MWW-TY-21004</t>
  </si>
  <si>
    <t>MWW-TY-21204</t>
  </si>
  <si>
    <t>MWW-TY-21404</t>
  </si>
  <si>
    <t>MWW-TY-21604</t>
  </si>
  <si>
    <t>MWW-TY-31806</t>
  </si>
  <si>
    <t>MWW-TY-32106</t>
  </si>
  <si>
    <t>MWW-TY-32406</t>
  </si>
  <si>
    <t>MWW-TG-10251</t>
  </si>
  <si>
    <t>MWW-TG-10301</t>
  </si>
  <si>
    <t>MWW-TG-10331</t>
  </si>
  <si>
    <t>MWW-TG-10401</t>
  </si>
  <si>
    <t>MWW-TG-10451</t>
  </si>
  <si>
    <t>MWW-TG-10501</t>
  </si>
  <si>
    <t>MWW-TG-10602</t>
  </si>
  <si>
    <t>MWW-TG-10702</t>
  </si>
  <si>
    <t>MWW-TG-20802</t>
  </si>
  <si>
    <t>MWW-TG-20902</t>
  </si>
  <si>
    <t>MWW-TG-21002</t>
  </si>
  <si>
    <t>MWW-TG-21204</t>
  </si>
  <si>
    <t>MWW-TG-21404</t>
  </si>
  <si>
    <t>MWW-TG-31203</t>
  </si>
  <si>
    <t>MWW-TG-31353</t>
  </si>
  <si>
    <t>MWW-TG-31503</t>
  </si>
  <si>
    <t>MWW-TG-31806</t>
  </si>
  <si>
    <t>MWW-TG-32106</t>
  </si>
  <si>
    <t>MWV-SG-60582</t>
  </si>
  <si>
    <t>MWV-SG-60762</t>
  </si>
  <si>
    <t>MWV-SG-60902</t>
  </si>
  <si>
    <t>MWV-SG-61142</t>
  </si>
  <si>
    <t>MWV-SG-71353</t>
  </si>
  <si>
    <t>MWV-SG-71713</t>
  </si>
  <si>
    <t>MWV-SG-81713</t>
  </si>
  <si>
    <t>MWV-SG-82283</t>
  </si>
  <si>
    <t>MWF-NY-5053</t>
  </si>
  <si>
    <t>MWF-NY-5074</t>
  </si>
  <si>
    <t>MWF-NY-6108</t>
  </si>
  <si>
    <t>MWF-NY-7171</t>
  </si>
  <si>
    <t>MWF-NY-7272</t>
  </si>
  <si>
    <t>BWF-SG-6013</t>
  </si>
  <si>
    <t>BWF-SG-7018</t>
  </si>
  <si>
    <t>BWF-SG-8025</t>
  </si>
  <si>
    <t>AWF-SD-6017</t>
  </si>
  <si>
    <t>AWF-SD-6025</t>
  </si>
  <si>
    <t>AWF-SD-7037</t>
  </si>
  <si>
    <t>AWF-SD-7049</t>
  </si>
  <si>
    <t>MWF-SD-6017</t>
  </si>
  <si>
    <t>MWF-SD-6025</t>
  </si>
  <si>
    <t>MWF-SD-7037</t>
  </si>
  <si>
    <t>MWF-SD-7049</t>
  </si>
  <si>
    <t>AWV-SD-60502</t>
  </si>
  <si>
    <t>AWV-SD-60742</t>
  </si>
  <si>
    <t>AWV-SD-60982</t>
  </si>
  <si>
    <t>AWV-SD-70753</t>
  </si>
  <si>
    <t>AWV-SD-71113</t>
  </si>
  <si>
    <t>AWV-SD-71473</t>
  </si>
  <si>
    <t>AWV-KD-80242</t>
  </si>
  <si>
    <t>AWV-KD-80302</t>
  </si>
  <si>
    <t>AWV-KD-80402</t>
  </si>
  <si>
    <t>MWV-SD-60502</t>
  </si>
  <si>
    <t>MWV-SD-60742</t>
  </si>
  <si>
    <t>MWV-SD-60982</t>
  </si>
  <si>
    <t>MWV-SD-70753</t>
  </si>
  <si>
    <t>MWV-SD-71113</t>
  </si>
  <si>
    <t>MWV-SD-71473</t>
  </si>
  <si>
    <t>MWV-SD-81964</t>
  </si>
  <si>
    <t>MWV-KD-80242</t>
  </si>
  <si>
    <t>MWV-KD-80302</t>
  </si>
  <si>
    <t>MWV-KD-80402</t>
  </si>
  <si>
    <t>AWW-KD-10502</t>
  </si>
  <si>
    <t>AWW-KD-10602</t>
  </si>
  <si>
    <t>AWW-KD-10702</t>
  </si>
  <si>
    <t>AWW-KD-10802</t>
  </si>
  <si>
    <t>AWW-KD-11002</t>
  </si>
  <si>
    <t>AWW-KD-21204</t>
  </si>
  <si>
    <t>AWW-KD-21404</t>
  </si>
  <si>
    <t>AWW-KD-21604</t>
  </si>
  <si>
    <t>AWW-KD-22004</t>
  </si>
  <si>
    <t>AWW-KD-32106</t>
  </si>
  <si>
    <t>AWW-KD-32406</t>
  </si>
  <si>
    <t>AWW-KD-33006</t>
  </si>
  <si>
    <t>AWW-KD-43208</t>
  </si>
  <si>
    <t>AWW-KD-44008</t>
  </si>
  <si>
    <t>MWW-KD-10502</t>
  </si>
  <si>
    <t>MWW-KD-10602</t>
  </si>
  <si>
    <t>MWW-KD-10702</t>
  </si>
  <si>
    <t>MWW-KD-10802</t>
  </si>
  <si>
    <t>MWW-KD-11002</t>
  </si>
  <si>
    <t>MWW-KD-21204</t>
  </si>
  <si>
    <t>MWW-KD-21404</t>
  </si>
  <si>
    <t>MWW-KD-21604</t>
  </si>
  <si>
    <t>MWW-KD-22004</t>
  </si>
  <si>
    <t>MWW-KD-32106</t>
  </si>
  <si>
    <t>MWW-KD-32406</t>
  </si>
  <si>
    <t>MWW-KD-33006</t>
  </si>
  <si>
    <t>MWW-KD-43208</t>
  </si>
  <si>
    <t>MWW-KD-44008</t>
  </si>
  <si>
    <t>SI</t>
  </si>
  <si>
    <t>AWT-FD-10121</t>
  </si>
  <si>
    <t>AWT-FD-10151</t>
  </si>
  <si>
    <t>AWT-FD-10201</t>
  </si>
  <si>
    <t>AWT-FD-10251</t>
  </si>
  <si>
    <t>AWT-FD-20242</t>
  </si>
  <si>
    <t>AWT-FD-20302</t>
  </si>
  <si>
    <t>AWT-FD-20402</t>
  </si>
  <si>
    <t>AWT-FD-20502</t>
  </si>
  <si>
    <t>AWW-FD-10502</t>
  </si>
  <si>
    <t>AWW-FD-10702</t>
  </si>
  <si>
    <t>AWW-FD-20802</t>
  </si>
  <si>
    <t>AWW-FD-21002</t>
  </si>
  <si>
    <t>AWW-FD-31203</t>
  </si>
  <si>
    <t>AWW-FD-31503</t>
  </si>
  <si>
    <t>AWW-FD-42004</t>
  </si>
  <si>
    <t>MWT-FD-10121</t>
  </si>
  <si>
    <t>MWT-FD-10151</t>
  </si>
  <si>
    <t>MWT-FD-10201</t>
  </si>
  <si>
    <t>MWT-FD-10251</t>
  </si>
  <si>
    <t>MWT-FD-20242</t>
  </si>
  <si>
    <t>MWT-FD-20302</t>
  </si>
  <si>
    <t>MWT-FD-20402</t>
  </si>
  <si>
    <t>MWT-FD-20502</t>
  </si>
  <si>
    <t>MWW-FD-10502</t>
  </si>
  <si>
    <t>MWW-FD-10702</t>
  </si>
  <si>
    <t>MWW-FD-20802</t>
  </si>
  <si>
    <t>MWW-FD-21002</t>
  </si>
  <si>
    <t>MWW-FD-31203</t>
  </si>
  <si>
    <t>MWW-FD-31503</t>
  </si>
  <si>
    <t>MWW-FD-42004</t>
  </si>
  <si>
    <t>546</t>
  </si>
  <si>
    <t>MWK-FHD-21203</t>
  </si>
  <si>
    <t>MWW-FD-53755</t>
  </si>
  <si>
    <t>MWK-FHD-10502</t>
  </si>
  <si>
    <t>MWK-FHD-10802</t>
  </si>
  <si>
    <t>MWK-FHD-21503</t>
  </si>
  <si>
    <t>MWK-FHD-22253</t>
  </si>
  <si>
    <t>BWK-FHD-10502</t>
  </si>
  <si>
    <t>BWK-FHD-10802</t>
  </si>
  <si>
    <t>BWK-FHD-21203</t>
  </si>
  <si>
    <t>BWK-FHD-21503</t>
  </si>
  <si>
    <t>BWK-FHD-22253</t>
  </si>
  <si>
    <t>BWK-FHD-11002</t>
  </si>
  <si>
    <t>MWK-FHD-11002</t>
  </si>
  <si>
    <t>AWK-FHD-10502</t>
  </si>
  <si>
    <t>AWK-FHD-10802</t>
  </si>
  <si>
    <t>AWK-FHD-21203</t>
  </si>
  <si>
    <t>AWK-FHD-21503</t>
  </si>
  <si>
    <t>AWK-FHD-22253</t>
  </si>
  <si>
    <t>AWK-FHD-11002</t>
  </si>
  <si>
    <t>DATOS DE CÁLCULO</t>
  </si>
  <si>
    <t>Nombre comercial</t>
  </si>
  <si>
    <t>Sigilus</t>
  </si>
  <si>
    <t>intarbox</t>
  </si>
  <si>
    <t>intarCUBE</t>
  </si>
  <si>
    <t>intarWatt</t>
  </si>
  <si>
    <t>intarCUBE Full INVERTER</t>
  </si>
  <si>
    <t>intarWatt Full INVERTER</t>
  </si>
  <si>
    <t>Heat ON DEMAND</t>
  </si>
  <si>
    <t>Recuperación de calor</t>
  </si>
  <si>
    <t>Tecnología</t>
  </si>
  <si>
    <t>CalcCAEsINT24</t>
  </si>
  <si>
    <t>Esta ficha no establece requisitos específicos, lo que en ningún caso exonera del cumplimiento de los requisitos de obligado cumplimiento establecidos en la normativa vigente: Reglamento de Seguridad de Instalaciones Frigoríficas (RSIF), Reglamento europeo sobre los gases fluorados u otras disposiciones en este ámbito de aplicación</t>
  </si>
  <si>
    <t>AWW-FD-21502</t>
  </si>
  <si>
    <t>AWW-FD-32253</t>
  </si>
  <si>
    <t>AWW-FD-43004</t>
  </si>
  <si>
    <t>AWW-FD-53755</t>
  </si>
  <si>
    <t>MWW-FD-21502</t>
  </si>
  <si>
    <t>MWW-FD-32503</t>
  </si>
  <si>
    <t>MWW-FD-43004</t>
  </si>
  <si>
    <r>
      <t xml:space="preserve">AE = Q · c · </t>
    </r>
    <r>
      <rPr>
        <b/>
        <sz val="14"/>
        <color rgb="FF000000"/>
        <rFont val="Aptos Narrow"/>
        <family val="2"/>
      </rPr>
      <t>∆</t>
    </r>
    <r>
      <rPr>
        <b/>
        <sz val="11.9"/>
        <color rgb="FF000000"/>
        <rFont val="Calibri"/>
        <family val="2"/>
      </rPr>
      <t>T</t>
    </r>
    <r>
      <rPr>
        <b/>
        <sz val="14"/>
        <color rgb="FF000000"/>
        <rFont val="Calibri"/>
        <family val="2"/>
      </rPr>
      <t xml:space="preserve"> · h · 1/ƞ</t>
    </r>
  </si>
  <si>
    <t>⁶ Rendimiento del generador de calor que se sustituye</t>
  </si>
  <si>
    <t>Caudal másico (kg/h)</t>
  </si>
  <si>
    <r>
      <t xml:space="preserve">Calor específico (kWh/ kg </t>
    </r>
    <r>
      <rPr>
        <b/>
        <sz val="9"/>
        <color rgb="FF000000"/>
        <rFont val="Aptos Narrow"/>
        <family val="2"/>
        <charset val="1"/>
      </rPr>
      <t>°</t>
    </r>
    <r>
      <rPr>
        <b/>
        <sz val="9"/>
        <color rgb="FF000000"/>
        <rFont val="Calibri"/>
        <family val="2"/>
      </rPr>
      <t>C)</t>
    </r>
  </si>
  <si>
    <t>Caudal másico de refrigeración</t>
  </si>
  <si>
    <t>m</t>
  </si>
  <si>
    <t>c</t>
  </si>
  <si>
    <t>T</t>
  </si>
  <si>
    <t>Cp</t>
  </si>
  <si>
    <t>x</t>
  </si>
  <si>
    <t>Variación Temp. (°C)</t>
  </si>
  <si>
    <t>Rendimiento de la caldera existente</t>
  </si>
  <si>
    <t>Recuperación parcial</t>
  </si>
  <si>
    <r>
      <t>Salto de temperatura recuperador (</t>
    </r>
    <r>
      <rPr>
        <sz val="10"/>
        <color rgb="FF000000"/>
        <rFont val="Aptos Narrow"/>
        <family val="2"/>
      </rPr>
      <t>°C)</t>
    </r>
  </si>
  <si>
    <t>Salto temperaturas</t>
  </si>
  <si>
    <t>P. térmica (kW)</t>
  </si>
  <si>
    <t>Versión 5.0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</si>
</sst>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0.0"/>
    <numFmt numFmtId="165" formatCode="_-* #,##0\ [$€-C0A]_-;\-* #,##0\ [$€-C0A]_-;_-* &quot;-&quot;??\ [$€-C0A]_-;_-@_-"/>
    <numFmt numFmtId="166" formatCode="0.000"/>
  </numFmts>
  <fonts count="43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0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i/>
      <u/>
      <sz val="9"/>
      <color theme="1"/>
      <name val="Calibri"/>
      <family val="2"/>
    </font>
    <font>
      <b/>
      <sz val="10"/>
      <color theme="1"/>
      <name val="Calibri"/>
      <family val="2"/>
    </font>
    <font>
      <sz val="8"/>
      <color theme="1"/>
      <name val="Calibri"/>
      <family val="2"/>
    </font>
    <font>
      <sz val="6"/>
      <color theme="1"/>
      <name val="Calibri"/>
      <family val="2"/>
    </font>
    <font>
      <b/>
      <sz val="10"/>
      <color theme="1"/>
      <name val="Aptos Narrow"/>
      <family val="2"/>
      <scheme val="minor"/>
    </font>
    <font>
      <sz val="10"/>
      <color rgb="FF000000"/>
      <name val="Calibri"/>
      <family val="2"/>
    </font>
    <font>
      <sz val="9"/>
      <color rgb="FF000000"/>
      <name val="Calibri"/>
      <family val="2"/>
    </font>
    <font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name val="Calibri"/>
      <family val="2"/>
    </font>
    <font>
      <b/>
      <sz val="14"/>
      <color rgb="FF000000"/>
      <name val="Calibri"/>
      <family val="2"/>
    </font>
    <font>
      <b/>
      <sz val="11"/>
      <name val="Calibri"/>
      <family val="2"/>
    </font>
    <font>
      <sz val="6"/>
      <color rgb="FF000000"/>
      <name val="Calibri"/>
      <family val="2"/>
    </font>
    <font>
      <b/>
      <sz val="9"/>
      <color rgb="FF000000"/>
      <name val="Calibri"/>
      <family val="2"/>
    </font>
    <font>
      <b/>
      <sz val="8"/>
      <color rgb="FF000000"/>
      <name val="Calibri"/>
      <family val="2"/>
    </font>
    <font>
      <b/>
      <sz val="6"/>
      <color rgb="FF000000"/>
      <name val="Calibri"/>
      <family val="2"/>
    </font>
    <font>
      <sz val="11"/>
      <color theme="0"/>
      <name val="Aptos Narrow"/>
      <family val="2"/>
      <scheme val="minor"/>
    </font>
    <font>
      <sz val="10"/>
      <color theme="1"/>
      <name val="Aptos Narrow"/>
      <family val="2"/>
    </font>
    <font>
      <sz val="11"/>
      <color theme="0"/>
      <name val="Calibri"/>
      <family val="2"/>
    </font>
    <font>
      <sz val="6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rgb="FF000000"/>
      <name val="Arial"/>
      <family val="2"/>
    </font>
    <font>
      <b/>
      <sz val="14"/>
      <color theme="1"/>
      <name val="Calibri"/>
      <family val="2"/>
    </font>
    <font>
      <sz val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4"/>
      <color rgb="FF000000"/>
      <name val="Aptos Narrow"/>
      <family val="2"/>
    </font>
    <font>
      <b/>
      <sz val="11.9"/>
      <color rgb="FF000000"/>
      <name val="Calibri"/>
      <family val="2"/>
    </font>
    <font>
      <b/>
      <sz val="9"/>
      <color rgb="FF000000"/>
      <name val="Aptos Narrow"/>
      <family val="2"/>
      <charset val="1"/>
    </font>
    <font>
      <sz val="10"/>
      <color rgb="FF000000"/>
      <name val="Aptos Narrow"/>
      <family val="2"/>
    </font>
  </fonts>
  <fills count="2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2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4" fontId="34" fillId="0" borderId="0" applyFont="0" applyFill="0" applyBorder="0" applyAlignment="0" applyProtection="0"/>
    <xf numFmtId="0" fontId="38" fillId="0" borderId="0" applyNumberFormat="0" applyFill="0" applyBorder="0" applyAlignment="0" applyProtection="0"/>
  </cellStyleXfs>
  <cellXfs count="174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2" fillId="0" borderId="0" xfId="0" applyFont="1"/>
    <xf numFmtId="0" fontId="13" fillId="4" borderId="0" xfId="0" applyFont="1" applyFill="1"/>
    <xf numFmtId="0" fontId="6" fillId="0" borderId="0" xfId="0" applyFont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8" fillId="0" borderId="0" xfId="0" applyFont="1"/>
    <xf numFmtId="0" fontId="12" fillId="0" borderId="0" xfId="0" applyFont="1"/>
    <xf numFmtId="0" fontId="19" fillId="0" borderId="0" xfId="0" applyFont="1"/>
    <xf numFmtId="0" fontId="20" fillId="9" borderId="0" xfId="0" applyFont="1" applyFill="1"/>
    <xf numFmtId="0" fontId="15" fillId="10" borderId="0" xfId="0" applyFont="1" applyFill="1"/>
    <xf numFmtId="0" fontId="12" fillId="11" borderId="0" xfId="0" applyFont="1" applyFill="1"/>
    <xf numFmtId="0" fontId="12" fillId="10" borderId="0" xfId="0" applyFont="1" applyFill="1"/>
    <xf numFmtId="0" fontId="18" fillId="11" borderId="0" xfId="0" applyFont="1" applyFill="1"/>
    <xf numFmtId="0" fontId="18" fillId="0" borderId="0" xfId="0" applyFont="1" applyAlignment="1">
      <alignment horizontal="right"/>
    </xf>
    <xf numFmtId="0" fontId="21" fillId="0" borderId="0" xfId="0" applyFont="1"/>
    <xf numFmtId="0" fontId="15" fillId="0" borderId="0" xfId="0" applyFont="1"/>
    <xf numFmtId="0" fontId="22" fillId="12" borderId="0" xfId="0" applyFont="1" applyFill="1"/>
    <xf numFmtId="0" fontId="23" fillId="11" borderId="0" xfId="0" applyFont="1" applyFill="1"/>
    <xf numFmtId="0" fontId="23" fillId="0" borderId="0" xfId="0" applyFont="1"/>
    <xf numFmtId="0" fontId="22" fillId="13" borderId="0" xfId="0" applyFont="1" applyFill="1"/>
    <xf numFmtId="0" fontId="24" fillId="0" borderId="0" xfId="0" applyFont="1"/>
    <xf numFmtId="0" fontId="22" fillId="14" borderId="0" xfId="0" applyFont="1" applyFill="1"/>
    <xf numFmtId="0" fontId="25" fillId="0" borderId="0" xfId="0" applyFont="1"/>
    <xf numFmtId="0" fontId="18" fillId="6" borderId="0" xfId="0" applyFont="1" applyFill="1"/>
    <xf numFmtId="0" fontId="18" fillId="15" borderId="3" xfId="0" applyFont="1" applyFill="1" applyBorder="1"/>
    <xf numFmtId="0" fontId="18" fillId="16" borderId="4" xfId="0" applyFont="1" applyFill="1" applyBorder="1"/>
    <xf numFmtId="0" fontId="18" fillId="0" borderId="5" xfId="0" applyFont="1" applyBorder="1" applyAlignment="1">
      <alignment horizontal="right"/>
    </xf>
    <xf numFmtId="0" fontId="18" fillId="0" borderId="6" xfId="0" applyFont="1" applyBorder="1" applyAlignment="1">
      <alignment horizontal="right"/>
    </xf>
    <xf numFmtId="2" fontId="15" fillId="7" borderId="1" xfId="0" applyNumberFormat="1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/>
    </xf>
    <xf numFmtId="0" fontId="22" fillId="0" borderId="0" xfId="0" applyFont="1"/>
    <xf numFmtId="0" fontId="21" fillId="11" borderId="0" xfId="0" applyFont="1" applyFill="1"/>
    <xf numFmtId="2" fontId="0" fillId="0" borderId="0" xfId="0" applyNumberFormat="1"/>
    <xf numFmtId="0" fontId="18" fillId="16" borderId="14" xfId="0" applyFont="1" applyFill="1" applyBorder="1"/>
    <xf numFmtId="0" fontId="12" fillId="11" borderId="1" xfId="0" applyFont="1" applyFill="1" applyBorder="1"/>
    <xf numFmtId="0" fontId="18" fillId="0" borderId="15" xfId="0" applyFont="1" applyBorder="1" applyAlignment="1">
      <alignment horizontal="right"/>
    </xf>
    <xf numFmtId="1" fontId="27" fillId="17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10" borderId="0" xfId="0" applyFill="1"/>
    <xf numFmtId="0" fontId="9" fillId="5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3" fillId="4" borderId="0" xfId="0" applyFont="1" applyFill="1"/>
    <xf numFmtId="0" fontId="0" fillId="4" borderId="0" xfId="0" applyFill="1"/>
    <xf numFmtId="0" fontId="5" fillId="4" borderId="0" xfId="0" applyFont="1" applyFill="1"/>
    <xf numFmtId="0" fontId="7" fillId="4" borderId="0" xfId="0" applyFont="1" applyFill="1"/>
    <xf numFmtId="0" fontId="3" fillId="4" borderId="13" xfId="0" applyFont="1" applyFill="1" applyBorder="1"/>
    <xf numFmtId="0" fontId="8" fillId="4" borderId="13" xfId="0" applyFont="1" applyFill="1" applyBorder="1"/>
    <xf numFmtId="0" fontId="0" fillId="4" borderId="13" xfId="0" applyFill="1" applyBorder="1"/>
    <xf numFmtId="0" fontId="6" fillId="4" borderId="0" xfId="0" applyFont="1" applyFill="1"/>
    <xf numFmtId="0" fontId="11" fillId="4" borderId="13" xfId="0" applyFont="1" applyFill="1" applyBorder="1"/>
    <xf numFmtId="0" fontId="32" fillId="4" borderId="0" xfId="0" applyFont="1" applyFill="1"/>
    <xf numFmtId="0" fontId="10" fillId="4" borderId="0" xfId="0" applyFont="1" applyFill="1" applyAlignment="1">
      <alignment vertical="center"/>
    </xf>
    <xf numFmtId="0" fontId="10" fillId="4" borderId="0" xfId="0" applyFont="1" applyFill="1"/>
    <xf numFmtId="0" fontId="30" fillId="4" borderId="0" xfId="0" applyFont="1" applyFill="1"/>
    <xf numFmtId="0" fontId="12" fillId="4" borderId="0" xfId="0" applyFont="1" applyFill="1"/>
    <xf numFmtId="0" fontId="4" fillId="4" borderId="0" xfId="0" applyFont="1" applyFill="1"/>
    <xf numFmtId="0" fontId="15" fillId="4" borderId="0" xfId="0" applyFont="1" applyFill="1" applyAlignment="1">
      <alignment wrapText="1"/>
    </xf>
    <xf numFmtId="0" fontId="14" fillId="4" borderId="0" xfId="0" applyFont="1" applyFill="1"/>
    <xf numFmtId="0" fontId="12" fillId="4" borderId="13" xfId="0" applyFont="1" applyFill="1" applyBorder="1"/>
    <xf numFmtId="0" fontId="6" fillId="4" borderId="0" xfId="0" applyFont="1" applyFill="1" applyAlignment="1">
      <alignment wrapText="1"/>
    </xf>
    <xf numFmtId="0" fontId="33" fillId="4" borderId="0" xfId="0" applyFont="1" applyFill="1"/>
    <xf numFmtId="1" fontId="27" fillId="18" borderId="1" xfId="0" applyNumberFormat="1" applyFont="1" applyFill="1" applyBorder="1" applyAlignment="1">
      <alignment horizontal="center" vertical="center"/>
    </xf>
    <xf numFmtId="0" fontId="0" fillId="0" borderId="13" xfId="0" applyBorder="1"/>
    <xf numFmtId="0" fontId="36" fillId="4" borderId="0" xfId="0" applyFont="1" applyFill="1" applyAlignment="1">
      <alignment horizontal="left" vertical="center"/>
    </xf>
    <xf numFmtId="0" fontId="15" fillId="4" borderId="13" xfId="0" applyFont="1" applyFill="1" applyBorder="1"/>
    <xf numFmtId="0" fontId="0" fillId="0" borderId="0" xfId="0" applyAlignment="1">
      <alignment horizontal="right"/>
    </xf>
    <xf numFmtId="0" fontId="8" fillId="21" borderId="1" xfId="0" applyFont="1" applyFill="1" applyBorder="1" applyAlignment="1">
      <alignment horizontal="center"/>
    </xf>
    <xf numFmtId="0" fontId="15" fillId="21" borderId="1" xfId="0" applyFont="1" applyFill="1" applyBorder="1" applyAlignment="1" applyProtection="1">
      <alignment horizontal="center" vertical="center"/>
      <protection locked="0"/>
    </xf>
    <xf numFmtId="0" fontId="15" fillId="21" borderId="1" xfId="0" applyFont="1" applyFill="1" applyBorder="1" applyAlignment="1">
      <alignment horizontal="center"/>
    </xf>
    <xf numFmtId="2" fontId="15" fillId="21" borderId="1" xfId="0" applyNumberFormat="1" applyFont="1" applyFill="1" applyBorder="1" applyAlignment="1">
      <alignment horizontal="center"/>
    </xf>
    <xf numFmtId="0" fontId="27" fillId="21" borderId="1" xfId="0" applyFont="1" applyFill="1" applyBorder="1" applyAlignment="1">
      <alignment horizontal="center"/>
    </xf>
    <xf numFmtId="164" fontId="27" fillId="21" borderId="1" xfId="0" applyNumberFormat="1" applyFont="1" applyFill="1" applyBorder="1" applyAlignment="1">
      <alignment horizontal="center"/>
    </xf>
    <xf numFmtId="1" fontId="27" fillId="21" borderId="1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6" fillId="4" borderId="22" xfId="0" applyFont="1" applyFill="1" applyBorder="1" applyAlignment="1">
      <alignment vertical="top" wrapText="1"/>
    </xf>
    <xf numFmtId="0" fontId="24" fillId="4" borderId="0" xfId="0" applyFont="1" applyFill="1" applyAlignment="1">
      <alignment horizontal="center" vertical="center"/>
    </xf>
    <xf numFmtId="0" fontId="9" fillId="0" borderId="0" xfId="0" applyFont="1" applyAlignment="1">
      <alignment horizontal="right"/>
    </xf>
    <xf numFmtId="0" fontId="27" fillId="5" borderId="10" xfId="0" applyFont="1" applyFill="1" applyBorder="1" applyAlignment="1">
      <alignment horizontal="center" vertical="center" wrapText="1"/>
    </xf>
    <xf numFmtId="0" fontId="27" fillId="5" borderId="11" xfId="0" applyFont="1" applyFill="1" applyBorder="1" applyAlignment="1">
      <alignment horizontal="center" vertical="center" wrapText="1"/>
    </xf>
    <xf numFmtId="0" fontId="27" fillId="5" borderId="12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left" wrapText="1"/>
    </xf>
    <xf numFmtId="0" fontId="6" fillId="4" borderId="0" xfId="0" applyFont="1" applyFill="1" applyAlignment="1">
      <alignment horizontal="left" wrapText="1"/>
    </xf>
    <xf numFmtId="0" fontId="8" fillId="3" borderId="1" xfId="0" applyFont="1" applyFill="1" applyBorder="1" applyAlignment="1" applyProtection="1">
      <alignment horizontal="center"/>
      <protection locked="0"/>
    </xf>
    <xf numFmtId="0" fontId="15" fillId="21" borderId="7" xfId="0" applyFont="1" applyFill="1" applyBorder="1" applyAlignment="1">
      <alignment horizontal="left"/>
    </xf>
    <xf numFmtId="0" fontId="15" fillId="21" borderId="9" xfId="0" applyFont="1" applyFill="1" applyBorder="1" applyAlignment="1">
      <alignment horizontal="left"/>
    </xf>
    <xf numFmtId="0" fontId="15" fillId="21" borderId="8" xfId="0" applyFont="1" applyFill="1" applyBorder="1" applyAlignment="1">
      <alignment horizontal="left"/>
    </xf>
    <xf numFmtId="165" fontId="19" fillId="19" borderId="7" xfId="0" applyNumberFormat="1" applyFont="1" applyFill="1" applyBorder="1" applyAlignment="1">
      <alignment horizontal="center"/>
    </xf>
    <xf numFmtId="165" fontId="19" fillId="19" borderId="8" xfId="0" applyNumberFormat="1" applyFont="1" applyFill="1" applyBorder="1" applyAlignment="1">
      <alignment horizontal="center"/>
    </xf>
    <xf numFmtId="0" fontId="27" fillId="7" borderId="7" xfId="0" applyFont="1" applyFill="1" applyBorder="1" applyAlignment="1">
      <alignment horizontal="center"/>
    </xf>
    <xf numFmtId="0" fontId="27" fillId="7" borderId="8" xfId="0" applyFont="1" applyFill="1" applyBorder="1" applyAlignment="1">
      <alignment horizontal="center"/>
    </xf>
    <xf numFmtId="0" fontId="27" fillId="21" borderId="10" xfId="0" applyFont="1" applyFill="1" applyBorder="1" applyAlignment="1">
      <alignment horizontal="center" vertical="center" wrapText="1"/>
    </xf>
    <xf numFmtId="0" fontId="27" fillId="21" borderId="11" xfId="0" applyFont="1" applyFill="1" applyBorder="1" applyAlignment="1">
      <alignment horizontal="center" vertical="center" wrapText="1"/>
    </xf>
    <xf numFmtId="0" fontId="27" fillId="21" borderId="12" xfId="0" applyFont="1" applyFill="1" applyBorder="1" applyAlignment="1">
      <alignment horizontal="center" vertical="center" wrapText="1"/>
    </xf>
    <xf numFmtId="0" fontId="15" fillId="6" borderId="16" xfId="0" applyFont="1" applyFill="1" applyBorder="1" applyAlignment="1">
      <alignment horizontal="center" vertical="center" wrapText="1"/>
    </xf>
    <xf numFmtId="0" fontId="15" fillId="6" borderId="17" xfId="0" applyFont="1" applyFill="1" applyBorder="1" applyAlignment="1">
      <alignment horizontal="center" vertical="center" wrapText="1"/>
    </xf>
    <xf numFmtId="0" fontId="15" fillId="6" borderId="18" xfId="0" applyFont="1" applyFill="1" applyBorder="1" applyAlignment="1">
      <alignment horizontal="center" vertical="center" wrapText="1"/>
    </xf>
    <xf numFmtId="0" fontId="15" fillId="6" borderId="19" xfId="0" applyFont="1" applyFill="1" applyBorder="1" applyAlignment="1">
      <alignment horizontal="center" vertical="center" wrapText="1"/>
    </xf>
    <xf numFmtId="0" fontId="15" fillId="6" borderId="20" xfId="0" applyFont="1" applyFill="1" applyBorder="1" applyAlignment="1">
      <alignment horizontal="center" vertical="center" wrapText="1"/>
    </xf>
    <xf numFmtId="0" fontId="15" fillId="6" borderId="21" xfId="0" applyFont="1" applyFill="1" applyBorder="1" applyAlignment="1">
      <alignment horizontal="center" vertical="center" wrapText="1"/>
    </xf>
    <xf numFmtId="0" fontId="13" fillId="21" borderId="7" xfId="0" applyFont="1" applyFill="1" applyBorder="1" applyAlignment="1">
      <alignment horizontal="left"/>
    </xf>
    <xf numFmtId="0" fontId="13" fillId="21" borderId="9" xfId="0" applyFont="1" applyFill="1" applyBorder="1" applyAlignment="1">
      <alignment horizontal="left"/>
    </xf>
    <xf numFmtId="0" fontId="13" fillId="21" borderId="8" xfId="0" applyFont="1" applyFill="1" applyBorder="1" applyAlignment="1">
      <alignment horizontal="left"/>
    </xf>
    <xf numFmtId="0" fontId="12" fillId="21" borderId="7" xfId="0" applyFont="1" applyFill="1" applyBorder="1" applyAlignment="1">
      <alignment horizontal="center"/>
    </xf>
    <xf numFmtId="0" fontId="12" fillId="21" borderId="8" xfId="0" applyFont="1" applyFill="1" applyBorder="1" applyAlignment="1">
      <alignment horizontal="center"/>
    </xf>
    <xf numFmtId="0" fontId="13" fillId="21" borderId="7" xfId="0" applyFont="1" applyFill="1" applyBorder="1" applyAlignment="1">
      <alignment horizontal="left" vertical="center"/>
    </xf>
    <xf numFmtId="0" fontId="13" fillId="21" borderId="9" xfId="0" applyFont="1" applyFill="1" applyBorder="1" applyAlignment="1">
      <alignment horizontal="left" vertical="center"/>
    </xf>
    <xf numFmtId="0" fontId="13" fillId="21" borderId="8" xfId="0" applyFont="1" applyFill="1" applyBorder="1" applyAlignment="1">
      <alignment horizontal="left" vertical="center"/>
    </xf>
    <xf numFmtId="165" fontId="15" fillId="19" borderId="7" xfId="1" applyNumberFormat="1" applyFont="1" applyFill="1" applyBorder="1" applyAlignment="1">
      <alignment horizontal="center" vertical="center" wrapText="1"/>
    </xf>
    <xf numFmtId="165" fontId="15" fillId="19" borderId="8" xfId="1" applyNumberFormat="1" applyFont="1" applyFill="1" applyBorder="1" applyAlignment="1">
      <alignment horizontal="center" vertical="center" wrapText="1"/>
    </xf>
    <xf numFmtId="165" fontId="15" fillId="19" borderId="7" xfId="1" applyNumberFormat="1" applyFont="1" applyFill="1" applyBorder="1" applyAlignment="1">
      <alignment horizontal="left" vertical="center"/>
    </xf>
    <xf numFmtId="165" fontId="15" fillId="19" borderId="8" xfId="1" applyNumberFormat="1" applyFont="1" applyFill="1" applyBorder="1" applyAlignment="1">
      <alignment horizontal="left" vertical="center"/>
    </xf>
    <xf numFmtId="0" fontId="12" fillId="21" borderId="9" xfId="0" applyFont="1" applyFill="1" applyBorder="1" applyAlignment="1">
      <alignment horizontal="center"/>
    </xf>
    <xf numFmtId="0" fontId="15" fillId="21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left"/>
    </xf>
    <xf numFmtId="0" fontId="12" fillId="5" borderId="7" xfId="0" applyFont="1" applyFill="1" applyBorder="1" applyAlignment="1">
      <alignment horizontal="center"/>
    </xf>
    <xf numFmtId="0" fontId="12" fillId="5" borderId="9" xfId="0" applyFont="1" applyFill="1" applyBorder="1" applyAlignment="1">
      <alignment horizontal="center"/>
    </xf>
    <xf numFmtId="0" fontId="12" fillId="5" borderId="8" xfId="0" applyFont="1" applyFill="1" applyBorder="1" applyAlignment="1">
      <alignment horizontal="center"/>
    </xf>
    <xf numFmtId="0" fontId="8" fillId="21" borderId="1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left" vertical="center"/>
    </xf>
    <xf numFmtId="1" fontId="15" fillId="3" borderId="1" xfId="0" applyNumberFormat="1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Alignment="1">
      <alignment horizontal="left" vertical="center" wrapText="1"/>
    </xf>
    <xf numFmtId="0" fontId="15" fillId="5" borderId="10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/>
    </xf>
    <xf numFmtId="0" fontId="4" fillId="21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164" fontId="8" fillId="20" borderId="1" xfId="0" applyNumberFormat="1" applyFont="1" applyFill="1" applyBorder="1" applyAlignment="1" applyProtection="1">
      <alignment horizontal="center"/>
      <protection locked="0"/>
    </xf>
    <xf numFmtId="0" fontId="8" fillId="20" borderId="1" xfId="0" applyFont="1" applyFill="1" applyBorder="1" applyAlignment="1" applyProtection="1">
      <alignment horizontal="center"/>
      <protection locked="0"/>
    </xf>
    <xf numFmtId="0" fontId="6" fillId="4" borderId="0" xfId="0" applyFont="1" applyFill="1" applyAlignment="1">
      <alignment horizontal="left" vertical="top" wrapText="1"/>
    </xf>
    <xf numFmtId="0" fontId="12" fillId="5" borderId="7" xfId="0" applyFont="1" applyFill="1" applyBorder="1" applyAlignment="1">
      <alignment horizontal="left"/>
    </xf>
    <xf numFmtId="0" fontId="12" fillId="5" borderId="9" xfId="0" applyFont="1" applyFill="1" applyBorder="1" applyAlignment="1">
      <alignment horizontal="left"/>
    </xf>
    <xf numFmtId="0" fontId="12" fillId="5" borderId="8" xfId="0" applyFont="1" applyFill="1" applyBorder="1" applyAlignment="1">
      <alignment horizontal="left"/>
    </xf>
    <xf numFmtId="0" fontId="15" fillId="3" borderId="1" xfId="0" applyFont="1" applyFill="1" applyBorder="1" applyAlignment="1" applyProtection="1">
      <alignment horizontal="center" vertical="center" wrapText="1"/>
      <protection locked="0"/>
    </xf>
    <xf numFmtId="0" fontId="15" fillId="3" borderId="7" xfId="0" applyFont="1" applyFill="1" applyBorder="1" applyAlignment="1" applyProtection="1">
      <alignment horizontal="center"/>
      <protection locked="0"/>
    </xf>
    <xf numFmtId="0" fontId="15" fillId="3" borderId="9" xfId="0" applyFont="1" applyFill="1" applyBorder="1" applyAlignment="1" applyProtection="1">
      <alignment horizontal="center"/>
      <protection locked="0"/>
    </xf>
    <xf numFmtId="0" fontId="15" fillId="3" borderId="8" xfId="0" applyFont="1" applyFill="1" applyBorder="1" applyAlignment="1" applyProtection="1">
      <alignment horizontal="center"/>
      <protection locked="0"/>
    </xf>
    <xf numFmtId="0" fontId="12" fillId="5" borderId="1" xfId="0" applyFont="1" applyFill="1" applyBorder="1" applyAlignment="1">
      <alignment horizontal="center"/>
    </xf>
    <xf numFmtId="0" fontId="15" fillId="21" borderId="7" xfId="0" applyFont="1" applyFill="1" applyBorder="1" applyAlignment="1">
      <alignment horizontal="center"/>
    </xf>
    <xf numFmtId="0" fontId="15" fillId="21" borderId="8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21" borderId="7" xfId="0" applyFont="1" applyFill="1" applyBorder="1" applyAlignment="1">
      <alignment horizontal="center"/>
    </xf>
    <xf numFmtId="0" fontId="4" fillId="21" borderId="9" xfId="0" applyFont="1" applyFill="1" applyBorder="1" applyAlignment="1">
      <alignment horizontal="center"/>
    </xf>
    <xf numFmtId="0" fontId="4" fillId="21" borderId="8" xfId="0" applyFont="1" applyFill="1" applyBorder="1" applyAlignment="1">
      <alignment horizontal="center"/>
    </xf>
    <xf numFmtId="0" fontId="13" fillId="4" borderId="0" xfId="0" applyFont="1" applyFill="1" applyAlignment="1">
      <alignment horizontal="left" vertical="top" wrapText="1"/>
    </xf>
    <xf numFmtId="0" fontId="0" fillId="4" borderId="0" xfId="0" applyFill="1" applyAlignment="1">
      <alignment horizontal="left" wrapText="1"/>
    </xf>
    <xf numFmtId="0" fontId="15" fillId="5" borderId="10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5" fillId="5" borderId="12" xfId="0" applyFont="1" applyFill="1" applyBorder="1" applyAlignment="1">
      <alignment horizontal="center" vertical="center" wrapText="1"/>
    </xf>
    <xf numFmtId="0" fontId="35" fillId="4" borderId="0" xfId="0" applyFont="1" applyFill="1" applyAlignment="1">
      <alignment horizontal="center" vertical="center"/>
    </xf>
    <xf numFmtId="0" fontId="38" fillId="0" borderId="0" xfId="2" applyAlignment="1" applyProtection="1">
      <alignment horizontal="center" vertical="center"/>
      <protection locked="0"/>
    </xf>
    <xf numFmtId="0" fontId="10" fillId="4" borderId="0" xfId="0" applyFont="1" applyFill="1" applyAlignment="1">
      <alignment horizontal="left" vertical="center"/>
    </xf>
    <xf numFmtId="0" fontId="16" fillId="2" borderId="0" xfId="0" applyFont="1" applyFill="1" applyAlignment="1">
      <alignment horizontal="center" vertical="center"/>
    </xf>
    <xf numFmtId="0" fontId="17" fillId="0" borderId="0" xfId="0" applyFont="1" applyAlignment="1">
      <alignment horizontal="left"/>
    </xf>
    <xf numFmtId="0" fontId="20" fillId="14" borderId="0" xfId="0" applyFont="1" applyFill="1" applyAlignment="1">
      <alignment horizontal="center"/>
    </xf>
    <xf numFmtId="0" fontId="0" fillId="0" borderId="1" xfId="0" applyBorder="1"/>
    <xf numFmtId="1" fontId="15" fillId="21" borderId="1" xfId="0" applyNumberFormat="1" applyFont="1" applyFill="1" applyBorder="1" applyAlignment="1">
      <alignment horizontal="center"/>
    </xf>
    <xf numFmtId="0" fontId="21" fillId="0" borderId="0" xfId="0" applyFont="1" applyFill="1"/>
    <xf numFmtId="0" fontId="0" fillId="11" borderId="0" xfId="0" applyFill="1"/>
    <xf numFmtId="0" fontId="0" fillId="11" borderId="1" xfId="0" applyFill="1" applyBorder="1"/>
    <xf numFmtId="166" fontId="15" fillId="21" borderId="1" xfId="0" applyNumberFormat="1" applyFont="1" applyFill="1" applyBorder="1" applyAlignment="1">
      <alignment horizontal="center"/>
    </xf>
    <xf numFmtId="0" fontId="0" fillId="4" borderId="0" xfId="0" applyFill="1" applyAlignment="1">
      <alignment wrapText="1"/>
    </xf>
    <xf numFmtId="2" fontId="15" fillId="3" borderId="1" xfId="0" applyNumberFormat="1" applyFont="1" applyFill="1" applyBorder="1" applyAlignment="1" applyProtection="1">
      <alignment horizontal="center" vertical="center"/>
      <protection locked="0"/>
    </xf>
    <xf numFmtId="2" fontId="27" fillId="21" borderId="1" xfId="0" applyNumberFormat="1" applyFont="1" applyFill="1" applyBorder="1" applyAlignment="1">
      <alignment horizontal="center"/>
    </xf>
    <xf numFmtId="2" fontId="18" fillId="0" borderId="1" xfId="0" applyNumberFormat="1" applyFont="1" applyBorder="1" applyAlignment="1">
      <alignment horizontal="right"/>
    </xf>
    <xf numFmtId="1" fontId="0" fillId="0" borderId="1" xfId="0" applyNumberFormat="1" applyBorder="1"/>
    <xf numFmtId="2" fontId="8" fillId="21" borderId="1" xfId="0" applyNumberFormat="1" applyFont="1" applyFill="1" applyBorder="1" applyAlignment="1" applyProtection="1">
      <alignment horizontal="center" vertical="center"/>
      <protection locked="0"/>
    </xf>
    <xf numFmtId="0" fontId="6" fillId="22" borderId="1" xfId="0" applyFont="1" applyFill="1" applyBorder="1" applyAlignment="1">
      <alignment horizontal="left"/>
    </xf>
    <xf numFmtId="164" fontId="8" fillId="20" borderId="1" xfId="0" applyNumberFormat="1" applyFont="1" applyFill="1" applyBorder="1" applyAlignment="1">
      <alignment horizontal="center"/>
    </xf>
  </cellXfs>
  <cellStyles count="3">
    <cellStyle name="Hipervínculo" xfId="2" builtinId="8"/>
    <cellStyle name="Moneda" xfId="1" builtinId="4"/>
    <cellStyle name="Normal" xfId="0" builtinId="0"/>
  </cellStyles>
  <dxfs count="27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</dxfs>
  <tableStyles count="0" defaultTableStyle="TableStyleMedium2" defaultPivotStyle="PivotStyleLight16"/>
  <colors>
    <mruColors>
      <color rgb="FFFFFFCC"/>
      <color rgb="FFEAFAB8"/>
      <color rgb="FFBDECFF"/>
      <color rgb="FF0086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intarcon.com/asesoria-tecnica/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415419</xdr:colOff>
      <xdr:row>34</xdr:row>
      <xdr:rowOff>156082</xdr:rowOff>
    </xdr:from>
    <xdr:to>
      <xdr:col>35</xdr:col>
      <xdr:colOff>123096</xdr:colOff>
      <xdr:row>45</xdr:row>
      <xdr:rowOff>19064</xdr:rowOff>
    </xdr:to>
    <xdr:pic>
      <xdr:nvPicPr>
        <xdr:cNvPr id="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B8BF50-4EC5-9893-6610-ACED3571D5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-5974" b="-5974"/>
        <a:stretch/>
      </xdr:blipFill>
      <xdr:spPr>
        <a:xfrm>
          <a:off x="13559919" y="5871082"/>
          <a:ext cx="5624383" cy="171195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DABD286-E4D7-4473-BE7C-7010D01D4306}" name="ProvinciaZona" displayName="ProvinciaZona" ref="O4:P56" totalsRowShown="0" headerRowDxfId="26" dataDxfId="25">
  <autoFilter ref="O4:P56" xr:uid="{4DABD286-E4D7-4473-BE7C-7010D01D4306}"/>
  <sortState xmlns:xlrd2="http://schemas.microsoft.com/office/spreadsheetml/2017/richdata2" ref="O5:P56">
    <sortCondition ref="O2:O54"/>
  </sortState>
  <tableColumns count="2">
    <tableColumn id="1" xr3:uid="{370D5D44-D3EF-4D01-96FF-3889D615337C}" name="Provincia" dataDxfId="24"/>
    <tableColumn id="2" xr3:uid="{AEBBD08C-7491-46D6-B22D-04D96511D0A5}" name="Columna2" dataDxfId="2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42DDAE0-92FE-43F9-8893-0D79FAEE349D}" name="Re" displayName="Re" ref="R4:R10" totalsRowShown="0" headerRowDxfId="22" dataDxfId="21">
  <autoFilter ref="R4:R10" xr:uid="{442DDAE0-92FE-43F9-8893-0D79FAEE349D}"/>
  <tableColumns count="1">
    <tableColumn id="1" xr3:uid="{BD6CBD51-C547-4C1E-AD9F-92EDD4346DA2}" name="Refrigerante" dataDxfId="20"/>
  </tableColumns>
  <tableStyleInfo name="TableStyleMedium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BBEB25D-6FF8-4A32-A397-E93AEA001181}" name="PCA" displayName="PCA" ref="S4:T10" totalsRowShown="0">
  <autoFilter ref="S4:T10" xr:uid="{BBBEB25D-6FF8-4A32-A397-E93AEA001181}"/>
  <tableColumns count="2">
    <tableColumn id="1" xr3:uid="{C02FB410-343D-4E57-8806-1427914C3123}" name="PCA"/>
    <tableColumn id="2" xr3:uid="{82893C0A-EDEA-457F-B894-65404FF0920C}" name="Cp" dataDxfId="7"/>
  </tableColumns>
  <tableStyleInfo name="TableStyleMedium3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0505D9F-3F78-4EBE-B228-E2C8E0A658E2}" name="Fd" displayName="Fd" ref="S18:S22" totalsRowShown="0" headerRowDxfId="19" dataDxfId="18">
  <autoFilter ref="S18:S22" xr:uid="{80505D9F-3F78-4EBE-B228-E2C8E0A658E2}"/>
  <tableColumns count="1">
    <tableColumn id="2" xr3:uid="{8BD88821-3DD3-471A-912C-A835207DCE0D}" name="Columna2" dataDxfId="17"/>
  </tableColumns>
  <tableStyleInfo name="TableStyleLight1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7A04610-A975-4E0E-B0DF-FAAA79C97F4F}" name="Aplicacion" displayName="Aplicacion" ref="R18:R22" totalsRowShown="0" headerRowDxfId="16" dataDxfId="15">
  <autoFilter ref="R18:R22" xr:uid="{57A04610-A975-4E0E-B0DF-FAAA79C97F4F}"/>
  <tableColumns count="1">
    <tableColumn id="1" xr3:uid="{BC718E75-2CC4-456B-9CED-638A3EABB03D}" name="Columna1" dataDxfId="14"/>
  </tableColumns>
  <tableStyleInfo name="TableStyleLight1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127BC13-ABEE-4F0D-9BCF-F0C8A85B33EA}" name="Zona" displayName="Zona" ref="R25:R28" totalsRowShown="0" headerRowDxfId="13" dataDxfId="12">
  <autoFilter ref="R25:R28" xr:uid="{1127BC13-ABEE-4F0D-9BCF-F0C8A85B33EA}"/>
  <tableColumns count="1">
    <tableColumn id="1" xr3:uid="{28503DFA-876F-4D8D-810F-6963E09316B7}" name="Columna1" dataDxfId="11"/>
  </tableColumns>
  <tableStyleInfo name="TableStyleMedium3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E470E980-9FAD-4CE3-A07D-A50B9F812540}" name="FCC" displayName="FCC" ref="S25:S28" totalsRowShown="0" headerRowDxfId="10" dataDxfId="9">
  <autoFilter ref="S25:S28" xr:uid="{E470E980-9FAD-4CE3-A07D-A50B9F812540}"/>
  <tableColumns count="1">
    <tableColumn id="1" xr3:uid="{61A23D06-5287-49B7-9CFC-BB367A5DF3C5}" name="Columna2" dataDxfId="8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2883EE-0127-4DCA-AE34-ED0763B0DC7D}">
  <dimension ref="A1:AS55"/>
  <sheetViews>
    <sheetView showGridLines="0" tabSelected="1" zoomScaleNormal="100" zoomScalePageLayoutView="70" workbookViewId="0">
      <selection activeCell="K4" sqref="K4"/>
    </sheetView>
  </sheetViews>
  <sheetFormatPr baseColWidth="10" defaultColWidth="11.42578125" defaultRowHeight="15" x14ac:dyDescent="0.25"/>
  <cols>
    <col min="1" max="8" width="8" customWidth="1"/>
    <col min="9" max="9" width="7.42578125" customWidth="1"/>
    <col min="10" max="10" width="11" customWidth="1"/>
    <col min="11" max="14" width="8" customWidth="1"/>
    <col min="15" max="15" width="8.85546875" customWidth="1"/>
    <col min="16" max="16" width="8" customWidth="1"/>
    <col min="17" max="17" width="9.7109375" customWidth="1"/>
    <col min="18" max="18" width="8.140625" customWidth="1"/>
    <col min="19" max="22" width="8" customWidth="1"/>
    <col min="23" max="23" width="6.85546875" customWidth="1"/>
    <col min="24" max="50" width="8" customWidth="1"/>
  </cols>
  <sheetData>
    <row r="1" spans="1:36" ht="14.1" customHeight="1" thickBot="1" x14ac:dyDescent="0.3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52"/>
      <c r="N1" s="51" t="s">
        <v>153</v>
      </c>
      <c r="O1" s="51"/>
      <c r="P1" s="51"/>
      <c r="Q1" s="51"/>
      <c r="R1" s="51"/>
      <c r="S1" s="51"/>
      <c r="T1" s="51"/>
      <c r="U1" s="51"/>
      <c r="V1" s="51"/>
      <c r="W1" s="51"/>
      <c r="X1" s="67"/>
    </row>
    <row r="2" spans="1:36" ht="14.1" customHeight="1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  <c r="N2" s="62" t="s">
        <v>63</v>
      </c>
      <c r="O2" s="62" t="s">
        <v>154</v>
      </c>
      <c r="P2" s="47"/>
      <c r="Q2" s="47"/>
      <c r="R2" s="47"/>
      <c r="S2" s="47"/>
      <c r="T2" s="47"/>
    </row>
    <row r="3" spans="1:36" ht="14.1" customHeight="1" x14ac:dyDescent="0.25">
      <c r="A3" s="46"/>
      <c r="B3" s="48" t="s">
        <v>57</v>
      </c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  <c r="N3" s="47"/>
      <c r="O3" s="47"/>
      <c r="P3" s="47"/>
      <c r="Q3" s="47"/>
      <c r="R3" s="47"/>
      <c r="S3" s="47"/>
      <c r="T3" s="47"/>
    </row>
    <row r="4" spans="1:36" ht="14.1" customHeight="1" x14ac:dyDescent="0.25">
      <c r="A4" s="46"/>
      <c r="B4" s="49" t="s">
        <v>58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  <c r="N4" s="131" t="s">
        <v>614</v>
      </c>
      <c r="O4" s="131"/>
      <c r="P4" s="145" t="s">
        <v>637</v>
      </c>
      <c r="Q4" s="145"/>
      <c r="R4" s="145"/>
      <c r="S4" s="145"/>
      <c r="T4" s="47"/>
    </row>
    <row r="5" spans="1:36" ht="14.1" customHeight="1" x14ac:dyDescent="0.25">
      <c r="A5" s="46"/>
      <c r="B5" s="46"/>
      <c r="C5" s="46"/>
      <c r="D5" s="46"/>
      <c r="E5" s="46"/>
      <c r="F5" s="46"/>
      <c r="G5" s="46"/>
      <c r="K5" s="82" t="s">
        <v>641</v>
      </c>
      <c r="L5" s="46"/>
      <c r="M5" s="47"/>
      <c r="N5" s="119" t="s">
        <v>159</v>
      </c>
      <c r="O5" s="119"/>
      <c r="P5" s="146" t="str" cm="1">
        <f t="array" ref="P5">_xlfn.IFS(AND(K20="R717",P4="Recuperación parcial"),"Recuperación de calor de aceite",AND(K20="R717",P4="Recuperación total"),"Recuperación de calor del 80%",AND(K20="R449A",P4="Recuperación parcial"),"Recuperación de calor del 20%",AND(K20="R449A",P4="Recuperación total"),"Recuperación de calor del 80%",AND(K20="R134a",P4="Recuperación parcial"),"Recuperación de calor del 20%",AND(K20="R134a",P4="Recuperación total"),"Recuperación de calor del 80%",AND(K20="R290",P4="Recuperación parcial"),"Recuperación de calor del 20%",AND(K20="R290",P4="Recuperación total",'CAES Enfriadora'!M12=0),"Recuperación de calor del 80%",AND(K20="R290",P4="Recuperación total",'CAES Enfriadora'!M12="SI"),"Recuperación de calor del 100%",AND(K20="R454C",P4="Recuperación parcial"),"Recuperación de calor del 20%",AND(K20="R454C",P4="Recuperación total"),"Recuperación de calor del 80%",P4="No","")</f>
        <v>Recuperación de calor del 20%</v>
      </c>
      <c r="Q5" s="147"/>
      <c r="R5" s="147"/>
      <c r="S5" s="148"/>
      <c r="T5" s="46"/>
      <c r="U5" s="172" t="s">
        <v>640</v>
      </c>
      <c r="V5" s="172"/>
      <c r="W5" s="173">
        <f>+'CAES Recuperación Calor'!K11</f>
        <v>109.2</v>
      </c>
    </row>
    <row r="6" spans="1:36" ht="14.1" customHeight="1" thickBot="1" x14ac:dyDescent="0.3">
      <c r="A6" s="50"/>
      <c r="B6" s="51" t="s">
        <v>605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47"/>
      <c r="T6" s="47"/>
      <c r="Y6" s="63"/>
      <c r="Z6" s="86" t="s">
        <v>185</v>
      </c>
      <c r="AA6" s="86"/>
      <c r="AB6" s="86"/>
      <c r="AC6" s="86"/>
      <c r="AD6" s="86"/>
      <c r="AE6" s="86"/>
      <c r="AF6" s="86"/>
      <c r="AG6" s="86"/>
      <c r="AH6" s="86"/>
      <c r="AI6" s="67"/>
      <c r="AJ6" s="67"/>
    </row>
    <row r="7" spans="1:36" ht="14.1" customHeight="1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7"/>
      <c r="N7" s="119" t="s">
        <v>627</v>
      </c>
      <c r="O7" s="119"/>
      <c r="P7" s="119"/>
      <c r="Q7" s="119"/>
      <c r="R7" s="171">
        <f>+'CAES Recuperación Calor'!K12</f>
        <v>18.782734332671122</v>
      </c>
      <c r="S7" s="171"/>
      <c r="T7" s="47"/>
      <c r="Y7" s="59"/>
      <c r="Z7" s="59"/>
      <c r="AA7" s="59"/>
      <c r="AB7" s="59"/>
      <c r="AC7" s="59"/>
      <c r="AD7" s="59"/>
      <c r="AE7" s="59"/>
      <c r="AF7" s="59"/>
      <c r="AG7" s="59"/>
      <c r="AH7" s="59"/>
    </row>
    <row r="8" spans="1:36" ht="14.1" customHeight="1" x14ac:dyDescent="0.25">
      <c r="A8" s="46"/>
      <c r="B8" s="53" t="s">
        <v>59</v>
      </c>
      <c r="J8" s="88" t="s">
        <v>21</v>
      </c>
      <c r="K8" s="88"/>
      <c r="L8" s="46"/>
      <c r="M8" s="47"/>
      <c r="N8" s="124" t="s">
        <v>155</v>
      </c>
      <c r="O8" s="124"/>
      <c r="P8" s="124"/>
      <c r="Q8" s="124"/>
      <c r="R8" s="125">
        <v>1920</v>
      </c>
      <c r="S8" s="125"/>
      <c r="T8" s="47"/>
      <c r="Y8" s="59"/>
      <c r="Z8" s="149" t="s">
        <v>186</v>
      </c>
      <c r="AA8" s="149"/>
      <c r="AB8" s="149"/>
      <c r="AC8" s="149"/>
      <c r="AD8" s="149"/>
      <c r="AE8" s="149"/>
      <c r="AF8" s="149"/>
      <c r="AG8" s="149"/>
      <c r="AH8" s="149"/>
      <c r="AI8" s="149"/>
    </row>
    <row r="9" spans="1:36" ht="14.1" customHeight="1" x14ac:dyDescent="0.25">
      <c r="A9" s="46"/>
      <c r="L9" s="46"/>
      <c r="M9" s="47"/>
      <c r="N9" s="124" t="s">
        <v>638</v>
      </c>
      <c r="O9" s="124"/>
      <c r="P9" s="124"/>
      <c r="Q9" s="124"/>
      <c r="R9" s="125">
        <v>5</v>
      </c>
      <c r="S9" s="125"/>
      <c r="T9" s="61"/>
      <c r="Y9" s="59"/>
      <c r="Z9" s="149"/>
      <c r="AA9" s="149"/>
      <c r="AB9" s="149"/>
      <c r="AC9" s="149"/>
      <c r="AD9" s="149"/>
      <c r="AE9" s="149"/>
      <c r="AF9" s="149"/>
      <c r="AG9" s="149"/>
      <c r="AH9" s="149"/>
      <c r="AI9" s="149"/>
    </row>
    <row r="10" spans="1:36" ht="14.1" customHeight="1" x14ac:dyDescent="0.25">
      <c r="A10" s="46"/>
      <c r="B10" s="53" t="s">
        <v>194</v>
      </c>
      <c r="J10" s="88" t="s">
        <v>584</v>
      </c>
      <c r="K10" s="88"/>
      <c r="L10" s="46"/>
      <c r="M10" s="47"/>
      <c r="N10" s="124" t="s">
        <v>636</v>
      </c>
      <c r="O10" s="124"/>
      <c r="P10" s="124"/>
      <c r="Q10" s="124"/>
      <c r="R10" s="167">
        <v>0.85</v>
      </c>
      <c r="S10" s="167"/>
      <c r="T10" s="59"/>
      <c r="Y10" s="59"/>
      <c r="Z10" s="149"/>
      <c r="AA10" s="149"/>
      <c r="AB10" s="149"/>
      <c r="AC10" s="149"/>
      <c r="AD10" s="149"/>
      <c r="AE10" s="149"/>
      <c r="AF10" s="149"/>
      <c r="AG10" s="149"/>
      <c r="AH10" s="149"/>
      <c r="AI10" s="149"/>
    </row>
    <row r="11" spans="1:36" ht="14.1" customHeight="1" x14ac:dyDescent="0.25">
      <c r="A11" s="46"/>
      <c r="J11" s="123" t="str">
        <f>_xlfn.XLOOKUP(J10,ANEXO!B2:B406,ANEXO!K2:K406)</f>
        <v>intarWatt Full INVERTER</v>
      </c>
      <c r="K11" s="123"/>
      <c r="L11" s="46"/>
      <c r="M11" s="47"/>
      <c r="O11" s="47"/>
      <c r="P11" s="47"/>
      <c r="R11" s="59"/>
      <c r="S11" s="59"/>
      <c r="T11" s="59"/>
    </row>
    <row r="12" spans="1:36" ht="14.1" customHeight="1" x14ac:dyDescent="0.25">
      <c r="M12" s="47"/>
      <c r="N12" s="60" t="s">
        <v>140</v>
      </c>
      <c r="O12" s="166"/>
      <c r="P12" s="166"/>
      <c r="Q12" s="166"/>
      <c r="R12" s="166"/>
      <c r="S12" s="166"/>
      <c r="T12" s="166"/>
      <c r="U12" s="166"/>
      <c r="V12" s="166"/>
      <c r="W12" s="166"/>
      <c r="Z12" s="99" t="s">
        <v>187</v>
      </c>
      <c r="AA12" s="100"/>
      <c r="AC12" s="59"/>
      <c r="AD12" s="59"/>
      <c r="AE12" s="59"/>
      <c r="AF12" s="59"/>
      <c r="AG12" s="59"/>
      <c r="AH12" s="59"/>
      <c r="AI12" s="59"/>
    </row>
    <row r="13" spans="1:36" ht="14.1" customHeight="1" x14ac:dyDescent="0.25">
      <c r="B13" s="53" t="s">
        <v>74</v>
      </c>
      <c r="J13" s="123" t="str">
        <f>_xlfn.XLOOKUP(J10,ANEXO!B2:B406,ANEXO!L2:L406)</f>
        <v>Planta enfriadora</v>
      </c>
      <c r="K13" s="123"/>
      <c r="M13" s="47"/>
      <c r="N13" s="150" t="s">
        <v>142</v>
      </c>
      <c r="O13" s="150"/>
      <c r="P13" s="150"/>
      <c r="Q13" s="150"/>
      <c r="R13" s="150"/>
      <c r="S13" s="150"/>
      <c r="T13" s="150"/>
      <c r="U13" s="150"/>
      <c r="V13" s="150"/>
      <c r="W13" s="150"/>
      <c r="Z13" s="101"/>
      <c r="AA13" s="102"/>
      <c r="AC13" s="59"/>
      <c r="AD13" s="59"/>
      <c r="AE13" s="59"/>
      <c r="AF13" s="59"/>
      <c r="AG13" s="59"/>
      <c r="AH13" s="59"/>
      <c r="AI13" s="96" t="s">
        <v>143</v>
      </c>
    </row>
    <row r="14" spans="1:36" ht="13.5" customHeight="1" x14ac:dyDescent="0.25"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Z14" s="103"/>
      <c r="AA14" s="104"/>
      <c r="AC14" s="59"/>
      <c r="AD14" s="59"/>
      <c r="AE14" s="59"/>
      <c r="AF14" s="59"/>
      <c r="AG14" s="59"/>
      <c r="AH14" s="59"/>
      <c r="AI14" s="97"/>
    </row>
    <row r="15" spans="1:36" ht="14.1" customHeight="1" thickBot="1" x14ac:dyDescent="0.3">
      <c r="A15" s="51"/>
      <c r="B15" s="51" t="str">
        <f>IF(J13="Unidad conensadora","UNIDAD CONDENSADORA DE ALTA EFICIENCIA","REFORMA, SUSTITUCIÓN O NUEVA INSTALACIÓN DE PLANTA ENFRIADORA DE PROCESOS DE ALTA EFICIENCIA")</f>
        <v>REFORMA, SUSTITUCIÓN O NUEVA INSTALACIÓN DE PLANTA ENFRIADORA DE PROCESOS DE ALTA EFICIENCIA</v>
      </c>
      <c r="C15" s="54"/>
      <c r="D15" s="54"/>
      <c r="E15" s="54"/>
      <c r="F15" s="54"/>
      <c r="G15" s="54"/>
      <c r="H15" s="54"/>
      <c r="I15" s="54"/>
      <c r="J15" s="54"/>
      <c r="K15" s="54"/>
      <c r="L15" s="51"/>
      <c r="R15" s="81" t="s">
        <v>625</v>
      </c>
      <c r="Z15" s="94">
        <v>25</v>
      </c>
      <c r="AA15" s="95"/>
      <c r="AC15" s="59"/>
      <c r="AD15" s="59"/>
      <c r="AE15" s="59"/>
      <c r="AF15" s="59"/>
      <c r="AG15" s="59"/>
      <c r="AH15" s="59"/>
      <c r="AI15" s="98"/>
    </row>
    <row r="16" spans="1:36" ht="14.1" customHeight="1" x14ac:dyDescent="0.25">
      <c r="A16" s="46"/>
      <c r="B16" s="5" t="s">
        <v>63</v>
      </c>
      <c r="C16" s="5" t="str">
        <f>IF(J13="Unidad condensadora","IND160","IND140")</f>
        <v>IND140</v>
      </c>
      <c r="D16" s="46"/>
      <c r="E16" s="46"/>
      <c r="F16" s="46"/>
      <c r="G16" s="46"/>
      <c r="I16" s="46"/>
      <c r="J16" s="46"/>
      <c r="K16" s="46"/>
      <c r="L16" s="46"/>
      <c r="AA16" s="59"/>
      <c r="AB16" s="59"/>
      <c r="AC16" s="59"/>
      <c r="AD16" s="59"/>
      <c r="AE16" s="59"/>
      <c r="AF16" s="108" t="str">
        <f>J13</f>
        <v>Planta enfriadora</v>
      </c>
      <c r="AG16" s="117"/>
      <c r="AH16" s="109"/>
      <c r="AI16" s="66">
        <f>+C46</f>
        <v>280695.61046511622</v>
      </c>
    </row>
    <row r="17" spans="1:35" ht="14.1" customHeight="1" x14ac:dyDescent="0.25">
      <c r="A17" s="46"/>
      <c r="B17" s="87" t="str">
        <f>IF(J13="Unidad condensadora","Instalación de una unidad condensadora de alta eficiencia en una instalación frigorífica existente o de nueva construcción","Reforma, sustitución o nueva instalación de una planta enfriadora de alta eficiencia como sistema de refrigeración de una instalación frigorífica existente o de nueva construcción.")</f>
        <v>Reforma, sustitución o nueva instalación de una planta enfriadora de alta eficiencia como sistema de refrigeración de una instalación frigorífica existente o de nueva construcción.</v>
      </c>
      <c r="C17" s="87"/>
      <c r="D17" s="87"/>
      <c r="E17" s="87"/>
      <c r="F17" s="87"/>
      <c r="G17" s="87"/>
      <c r="H17" s="87"/>
      <c r="I17" s="87"/>
      <c r="J17" s="87"/>
      <c r="K17" s="87"/>
      <c r="L17" s="47"/>
      <c r="P17" s="83" t="s">
        <v>143</v>
      </c>
      <c r="Q17" s="151" t="s">
        <v>627</v>
      </c>
      <c r="R17" s="83" t="s">
        <v>628</v>
      </c>
      <c r="S17" s="151" t="s">
        <v>635</v>
      </c>
      <c r="T17" s="127" t="s">
        <v>156</v>
      </c>
      <c r="U17" s="83" t="s">
        <v>157</v>
      </c>
      <c r="AA17" s="59"/>
      <c r="AB17" s="59"/>
      <c r="AC17" s="59"/>
      <c r="AD17" s="59"/>
      <c r="AE17" s="59"/>
      <c r="AF17" s="108" t="s">
        <v>165</v>
      </c>
      <c r="AG17" s="117"/>
      <c r="AH17" s="109"/>
      <c r="AI17" s="66">
        <f>+P20</f>
        <v>246648.6800029747</v>
      </c>
    </row>
    <row r="18" spans="1:35" ht="14.1" customHeight="1" x14ac:dyDescent="0.25">
      <c r="A18" s="46"/>
      <c r="B18" s="87"/>
      <c r="C18" s="87"/>
      <c r="D18" s="87"/>
      <c r="E18" s="87"/>
      <c r="F18" s="87"/>
      <c r="G18" s="87"/>
      <c r="H18" s="87"/>
      <c r="I18" s="87"/>
      <c r="J18" s="87"/>
      <c r="K18" s="87"/>
      <c r="L18" s="46"/>
      <c r="P18" s="84"/>
      <c r="Q18" s="152"/>
      <c r="R18" s="84"/>
      <c r="S18" s="152"/>
      <c r="T18" s="128"/>
      <c r="U18" s="84"/>
      <c r="AB18" s="59"/>
      <c r="AC18" s="59"/>
      <c r="AD18" s="59"/>
      <c r="AE18" s="59"/>
      <c r="AF18" s="108" t="s">
        <v>166</v>
      </c>
      <c r="AG18" s="117"/>
      <c r="AH18" s="109"/>
      <c r="AI18" s="66">
        <f>+AI16+AI17</f>
        <v>527344.29046809091</v>
      </c>
    </row>
    <row r="19" spans="1:35" ht="14.1" customHeight="1" x14ac:dyDescent="0.25">
      <c r="A19" s="46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47"/>
      <c r="M19" s="47"/>
      <c r="P19" s="85"/>
      <c r="Q19" s="153"/>
      <c r="R19" s="85"/>
      <c r="S19" s="153"/>
      <c r="T19" s="129"/>
      <c r="U19" s="85"/>
      <c r="AB19" s="59"/>
      <c r="AC19" s="59"/>
      <c r="AD19" s="59"/>
      <c r="AE19" s="59"/>
      <c r="AF19" s="59"/>
      <c r="AG19" s="59"/>
      <c r="AH19" s="59"/>
      <c r="AI19" s="59"/>
    </row>
    <row r="20" spans="1:35" ht="14.1" customHeight="1" x14ac:dyDescent="0.25">
      <c r="A20" s="46"/>
      <c r="B20" s="119" t="s">
        <v>60</v>
      </c>
      <c r="C20" s="119"/>
      <c r="D20" s="119"/>
      <c r="E20" s="132">
        <f>_xlfn.XLOOKUP(J10,ANEXO!B2:B406,ANEXO!D2:D406)</f>
        <v>360</v>
      </c>
      <c r="F20" s="132"/>
      <c r="G20" s="46"/>
      <c r="H20" s="124" t="s">
        <v>64</v>
      </c>
      <c r="I20" s="124"/>
      <c r="J20" s="124"/>
      <c r="K20" s="71" t="str">
        <f>_xlfn.XLOOKUP(J10,ANEXO!B2:B406,ANEXO!A2:A406)</f>
        <v>R290</v>
      </c>
      <c r="L20" s="47"/>
      <c r="M20" s="47"/>
      <c r="P20" s="41">
        <f>'CAES Recuperación Calor'!D21</f>
        <v>246648.6800029747</v>
      </c>
      <c r="Q20" s="74">
        <f>R7</f>
        <v>18.782734332671122</v>
      </c>
      <c r="R20" s="165">
        <v>1.163</v>
      </c>
      <c r="S20" s="161">
        <f>+R9</f>
        <v>5</v>
      </c>
      <c r="T20" s="77">
        <f>R8</f>
        <v>1920</v>
      </c>
      <c r="U20" s="168">
        <f>+R10</f>
        <v>0.85</v>
      </c>
      <c r="AB20" s="59"/>
      <c r="AC20" s="59"/>
      <c r="AD20" s="59"/>
      <c r="AE20" s="59"/>
      <c r="AF20" s="59"/>
      <c r="AG20" s="59"/>
      <c r="AH20" s="59"/>
      <c r="AI20" s="59"/>
    </row>
    <row r="21" spans="1:35" ht="14.1" customHeight="1" x14ac:dyDescent="0.25">
      <c r="A21" s="46"/>
      <c r="B21" s="119" t="s">
        <v>61</v>
      </c>
      <c r="C21" s="119"/>
      <c r="D21" s="119"/>
      <c r="E21" s="133">
        <f>_xlfn.XLOOKUP(J10,ANEXO!B2:B406,ANEXO!C2:C406)</f>
        <v>4</v>
      </c>
      <c r="F21" s="133"/>
      <c r="G21" s="46"/>
      <c r="H21" s="119" t="s">
        <v>65</v>
      </c>
      <c r="I21" s="119"/>
      <c r="J21" s="119"/>
      <c r="K21" s="71">
        <f>_xlfn.XLOOKUP(K20,ANEXO!R5:R10,ANEXO!S5:S10)</f>
        <v>3</v>
      </c>
      <c r="L21" s="46"/>
      <c r="M21" s="47"/>
      <c r="R21" s="47"/>
      <c r="S21" s="47"/>
      <c r="T21" s="47"/>
      <c r="AB21" s="59"/>
      <c r="AC21" s="59"/>
      <c r="AD21" s="59"/>
      <c r="AE21" s="59"/>
      <c r="AF21" s="143" t="s">
        <v>189</v>
      </c>
      <c r="AG21" s="144"/>
      <c r="AH21" s="143" t="s">
        <v>190</v>
      </c>
      <c r="AI21" s="144"/>
    </row>
    <row r="22" spans="1:35" ht="14.1" customHeight="1" thickBot="1" x14ac:dyDescent="0.3">
      <c r="A22" s="46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6"/>
      <c r="M22" s="52"/>
      <c r="N22" s="51" t="s">
        <v>195</v>
      </c>
      <c r="O22" s="52"/>
      <c r="P22" s="52"/>
      <c r="Q22" s="52"/>
      <c r="R22" s="52"/>
      <c r="S22" s="52"/>
      <c r="T22" s="52"/>
      <c r="U22" s="67"/>
      <c r="V22" s="67"/>
      <c r="W22" s="67"/>
      <c r="X22" s="67"/>
      <c r="Z22" s="59"/>
      <c r="AA22" s="59"/>
      <c r="AB22" s="105" t="s">
        <v>191</v>
      </c>
      <c r="AC22" s="106"/>
      <c r="AD22" s="106"/>
      <c r="AE22" s="107"/>
      <c r="AF22" s="108">
        <v>60</v>
      </c>
      <c r="AG22" s="109"/>
      <c r="AH22" s="108">
        <v>90</v>
      </c>
      <c r="AI22" s="109"/>
    </row>
    <row r="23" spans="1:35" ht="14.1" customHeight="1" x14ac:dyDescent="0.25">
      <c r="A23" s="46"/>
      <c r="B23" s="53" t="s">
        <v>72</v>
      </c>
      <c r="C23" s="47"/>
      <c r="D23" s="47"/>
      <c r="E23" s="47"/>
      <c r="F23" s="47"/>
      <c r="G23" s="47"/>
      <c r="H23" s="53" t="s">
        <v>126</v>
      </c>
      <c r="I23" s="47"/>
      <c r="J23" s="47"/>
      <c r="K23" s="47"/>
      <c r="L23" s="46"/>
      <c r="M23" s="47"/>
      <c r="N23" s="47"/>
      <c r="O23" s="47"/>
      <c r="P23" s="47"/>
      <c r="Q23" s="47"/>
      <c r="R23" s="47"/>
      <c r="S23" s="47"/>
      <c r="T23" s="47"/>
      <c r="Z23" s="59"/>
      <c r="AA23" s="59"/>
      <c r="AB23" s="110" t="s">
        <v>192</v>
      </c>
      <c r="AC23" s="111"/>
      <c r="AD23" s="111"/>
      <c r="AE23" s="112"/>
      <c r="AF23" s="113">
        <f>+AI18*AF22*0.001</f>
        <v>31640.657428085455</v>
      </c>
      <c r="AG23" s="114"/>
      <c r="AH23" s="115">
        <f>+AI18*AH22*0.001</f>
        <v>47460.986142128182</v>
      </c>
      <c r="AI23" s="116"/>
    </row>
    <row r="24" spans="1:35" ht="14.1" customHeight="1" x14ac:dyDescent="0.25">
      <c r="A24" s="46"/>
      <c r="B24" s="47"/>
      <c r="C24" s="46"/>
      <c r="D24" s="46"/>
      <c r="E24" s="46"/>
      <c r="F24" s="47"/>
      <c r="G24" s="47"/>
      <c r="H24" s="47"/>
      <c r="I24" s="47"/>
      <c r="J24" s="47"/>
      <c r="K24" s="47"/>
      <c r="L24" s="46"/>
      <c r="M24" s="47"/>
      <c r="N24" s="134" t="s">
        <v>617</v>
      </c>
      <c r="O24" s="134"/>
      <c r="P24" s="134"/>
      <c r="Q24" s="134"/>
      <c r="R24" s="134"/>
      <c r="S24" s="134"/>
      <c r="T24" s="134"/>
      <c r="U24" s="134"/>
      <c r="V24" s="134"/>
      <c r="W24" s="134"/>
      <c r="Z24" s="59"/>
      <c r="AA24" s="59"/>
      <c r="AB24" s="59"/>
      <c r="AC24" s="59"/>
      <c r="AD24" s="59"/>
      <c r="AE24" s="59"/>
      <c r="AF24" s="59"/>
      <c r="AG24" s="59"/>
      <c r="AH24" s="59"/>
      <c r="AI24" s="59"/>
    </row>
    <row r="25" spans="1:35" ht="14.1" customHeight="1" x14ac:dyDescent="0.25">
      <c r="A25" s="46"/>
      <c r="B25" s="119" t="s">
        <v>123</v>
      </c>
      <c r="C25" s="119"/>
      <c r="D25" s="119"/>
      <c r="E25" s="130" t="str">
        <f>_xlfn.XLOOKUP(J10,ANEXO!B2:B406,ANEXO!J2:J406)</f>
        <v>Aire</v>
      </c>
      <c r="F25" s="130"/>
      <c r="G25" s="46"/>
      <c r="H25" s="120" t="s">
        <v>128</v>
      </c>
      <c r="I25" s="121"/>
      <c r="J25" s="122"/>
      <c r="K25" s="33" t="s">
        <v>127</v>
      </c>
      <c r="L25" s="46"/>
      <c r="M25" s="47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Z25" s="59"/>
      <c r="AA25" s="59"/>
      <c r="AB25" s="59"/>
      <c r="AC25" s="59"/>
      <c r="AD25" s="59"/>
      <c r="AE25" s="59"/>
      <c r="AF25" s="59"/>
      <c r="AG25" s="59"/>
      <c r="AH25" s="59"/>
      <c r="AI25" s="59"/>
    </row>
    <row r="26" spans="1:35" ht="14.1" customHeight="1" x14ac:dyDescent="0.25">
      <c r="A26" s="46"/>
      <c r="B26" s="47"/>
      <c r="C26" s="47"/>
      <c r="D26" s="47"/>
      <c r="E26" s="47"/>
      <c r="F26" s="47"/>
      <c r="G26" s="47"/>
      <c r="H26" s="138" t="s">
        <v>151</v>
      </c>
      <c r="I26" s="138"/>
      <c r="J26" s="138"/>
      <c r="K26" s="72">
        <f>_xlfn.XLOOKUP(H26,ANEXO!U4:U6,ANEXO!V4:V6)</f>
        <v>6570</v>
      </c>
      <c r="L26" s="46"/>
      <c r="M26" s="46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Z26" s="59"/>
      <c r="AA26" s="59"/>
      <c r="AB26" s="59"/>
      <c r="AC26" s="59"/>
      <c r="AD26" s="59"/>
      <c r="AE26" s="59"/>
      <c r="AF26" s="59"/>
      <c r="AG26" s="59"/>
      <c r="AH26" s="59"/>
      <c r="AI26" s="59"/>
    </row>
    <row r="27" spans="1:35" ht="14.1" customHeight="1" x14ac:dyDescent="0.25">
      <c r="A27" s="46"/>
      <c r="B27" s="53" t="s">
        <v>73</v>
      </c>
      <c r="C27" s="46"/>
      <c r="D27" s="46"/>
      <c r="E27" s="46"/>
      <c r="F27" s="47"/>
      <c r="G27" s="47"/>
      <c r="H27" s="47"/>
      <c r="I27" s="47"/>
      <c r="J27" s="47"/>
      <c r="K27" s="47"/>
      <c r="L27" s="46"/>
      <c r="M27" s="47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AA27" s="59"/>
      <c r="AB27" s="59"/>
      <c r="AC27" s="59"/>
      <c r="AD27" s="89" t="s">
        <v>193</v>
      </c>
      <c r="AE27" s="90"/>
      <c r="AF27" s="90"/>
      <c r="AG27" s="91"/>
      <c r="AH27" s="92">
        <f>+(AF23+AH23)/2</f>
        <v>39550.821785106818</v>
      </c>
      <c r="AI27" s="93"/>
    </row>
    <row r="28" spans="1:35" ht="14.1" customHeight="1" x14ac:dyDescent="0.25">
      <c r="A28" s="46"/>
      <c r="B28" s="46"/>
      <c r="C28" s="46"/>
      <c r="D28" s="46"/>
      <c r="E28" s="46"/>
      <c r="F28" s="47"/>
      <c r="G28" s="47"/>
      <c r="H28" s="59" t="s">
        <v>131</v>
      </c>
      <c r="I28" s="59"/>
      <c r="J28" s="59"/>
      <c r="K28" s="59"/>
      <c r="L28" s="46"/>
      <c r="M28" s="47"/>
      <c r="N28" s="134"/>
      <c r="O28" s="134"/>
      <c r="P28" s="134"/>
      <c r="Q28" s="134"/>
      <c r="R28" s="134"/>
      <c r="S28" s="134"/>
      <c r="T28" s="134"/>
      <c r="U28" s="134"/>
      <c r="V28" s="134"/>
      <c r="W28" s="134"/>
    </row>
    <row r="29" spans="1:35" ht="14.1" customHeight="1" thickBot="1" x14ac:dyDescent="0.3">
      <c r="A29" s="46"/>
      <c r="B29" s="131" t="s">
        <v>76</v>
      </c>
      <c r="C29" s="131"/>
      <c r="D29" s="88" t="s">
        <v>149</v>
      </c>
      <c r="E29" s="88"/>
      <c r="F29" s="47"/>
      <c r="G29" s="47"/>
      <c r="H29" s="59"/>
      <c r="I29" s="59"/>
      <c r="J29" s="59"/>
      <c r="K29" s="59"/>
      <c r="L29" s="46"/>
      <c r="M29" s="63"/>
      <c r="N29" s="69" t="s">
        <v>196</v>
      </c>
      <c r="O29" s="69"/>
      <c r="P29" s="69"/>
      <c r="Q29" s="69"/>
      <c r="R29" s="69"/>
      <c r="S29" s="69"/>
      <c r="T29" s="52"/>
      <c r="U29" s="67"/>
      <c r="V29" s="67"/>
      <c r="W29" s="67"/>
      <c r="X29" s="67"/>
    </row>
    <row r="30" spans="1:35" ht="14.1" customHeight="1" x14ac:dyDescent="0.25">
      <c r="A30" s="46"/>
      <c r="B30" s="131" t="str">
        <f>IF(J13="Unidad condensadora","Temp. evaporación","Temp. fluido")</f>
        <v>Temp. fluido</v>
      </c>
      <c r="C30" s="131"/>
      <c r="D30" s="7" t="s">
        <v>79</v>
      </c>
      <c r="E30" s="7" t="s">
        <v>80</v>
      </c>
      <c r="F30" s="58" t="str" cm="1">
        <f t="array" ref="F30">_xlfn.IFS(AND(B31="AT (7/12 ºC)",E20&lt;400),"&lt;400kW",AND(B31="AT (7/12 ºC)",E20&gt;400),"&gt;400kW",AND(B31="MT (-8/-2 ºC)",E20&lt;300),"&lt;300kW",AND(B31="MT (-8/-2 ºC)",E20&gt;300),"&gt;300kW",AND(B31="BT (-25/-19 ºC)",E20&lt;200),"&lt;200kW",AND(B31="BT (-25/-19 ºC)",E20&gt;200),"&gt;200kW")</f>
        <v>&gt;300kW</v>
      </c>
      <c r="G30" s="58">
        <f>'CAES Enfriadora'!I15</f>
        <v>2.58</v>
      </c>
      <c r="H30" s="120" t="s">
        <v>108</v>
      </c>
      <c r="I30" s="121"/>
      <c r="J30" s="122"/>
      <c r="K30" s="34" t="s">
        <v>132</v>
      </c>
      <c r="L30" s="46"/>
      <c r="O30" s="80"/>
      <c r="P30" s="80"/>
      <c r="Q30" s="80"/>
      <c r="R30" s="80"/>
      <c r="S30" s="80"/>
      <c r="T30" s="80"/>
      <c r="U30" s="80"/>
      <c r="V30" s="80"/>
      <c r="W30" s="80"/>
    </row>
    <row r="31" spans="1:35" ht="14.1" customHeight="1" x14ac:dyDescent="0.25">
      <c r="A31" s="46"/>
      <c r="B31" s="123" t="str">
        <f>_xlfn.XLOOKUP(J10,ANEXO!B2:B406,ANEXO!E2:E406)</f>
        <v>MT (-8/-2 ºC)</v>
      </c>
      <c r="C31" s="123"/>
      <c r="D31" s="44" t="str">
        <f>IF($J$13="Unidad condensadora",F31,F30)</f>
        <v>&gt;300kW</v>
      </c>
      <c r="E31" s="45">
        <f>IF($J$13="Unidad condensadora",G31,G30)</f>
        <v>2.58</v>
      </c>
      <c r="F31" s="55" t="e" cm="1">
        <f t="array" ref="F31">_xlfn.IFS(AND(B31="MT (-10°C)",E20&lt;20),"&gt;5kW ≤20kW",AND(B31="MT (-10°C)",E20&gt;20),"&gt;20kW ≤50kW",AND(B31="BT (-35°C)",E20&lt;8),"&gt;2kW ≤8kW",AND(B31="BT (-35°C)",E20&gt;8),"&gt;8kW ≤20kW")</f>
        <v>#N/A</v>
      </c>
      <c r="G31" s="58" t="e">
        <f>'CAES Central refrigeración'!J16</f>
        <v>#N/A</v>
      </c>
      <c r="H31" s="139" t="s">
        <v>133</v>
      </c>
      <c r="I31" s="140"/>
      <c r="J31" s="141"/>
      <c r="K31" s="73" cm="1">
        <f t="array" ref="K31">_xlfn.XLOOKUP(CAES!H31,Aplicacion[Columna1],Fd[Columna2])</f>
        <v>0.75</v>
      </c>
      <c r="L31" s="46"/>
      <c r="N31" s="87" t="s">
        <v>177</v>
      </c>
      <c r="O31" s="87"/>
      <c r="P31" s="87"/>
      <c r="Q31" s="87"/>
      <c r="R31" s="87"/>
      <c r="S31" s="87"/>
      <c r="T31" s="87"/>
      <c r="U31" s="87"/>
      <c r="V31" s="87"/>
      <c r="W31" s="87"/>
    </row>
    <row r="32" spans="1:35" ht="14.1" customHeight="1" x14ac:dyDescent="0.25">
      <c r="A32" s="46"/>
      <c r="B32" s="46"/>
      <c r="C32" s="46"/>
      <c r="D32" s="46"/>
      <c r="E32" s="46"/>
      <c r="F32" s="55"/>
      <c r="G32" s="58"/>
      <c r="J32" s="2"/>
      <c r="K32" s="2"/>
      <c r="L32" s="46"/>
      <c r="N32" s="87"/>
      <c r="O32" s="87"/>
      <c r="P32" s="87"/>
      <c r="Q32" s="87"/>
      <c r="R32" s="87"/>
      <c r="S32" s="87"/>
      <c r="T32" s="87"/>
      <c r="U32" s="87"/>
      <c r="V32" s="87"/>
      <c r="W32" s="87"/>
    </row>
    <row r="33" spans="1:45" ht="14.1" customHeight="1" x14ac:dyDescent="0.25">
      <c r="A33" s="46"/>
      <c r="B33" s="53" t="s">
        <v>124</v>
      </c>
      <c r="C33" s="47"/>
      <c r="D33" s="47"/>
      <c r="E33" s="47"/>
      <c r="F33" s="58"/>
      <c r="G33" s="58"/>
      <c r="H33" s="10" t="s">
        <v>138</v>
      </c>
      <c r="I33" s="10"/>
      <c r="J33" s="10"/>
      <c r="K33" s="10"/>
      <c r="L33" s="47"/>
      <c r="N33" s="87"/>
      <c r="O33" s="87"/>
      <c r="P33" s="87"/>
      <c r="Q33" s="87"/>
      <c r="R33" s="87"/>
      <c r="S33" s="87"/>
      <c r="T33" s="87"/>
      <c r="U33" s="87"/>
      <c r="V33" s="87"/>
      <c r="W33" s="87"/>
    </row>
    <row r="34" spans="1:45" ht="14.1" customHeight="1" x14ac:dyDescent="0.25">
      <c r="A34" s="46"/>
      <c r="B34" s="46"/>
      <c r="C34" s="46"/>
      <c r="D34" s="46"/>
      <c r="E34" s="46"/>
      <c r="F34" s="55">
        <f>'CAES Enfriadora'!I16</f>
        <v>2.58</v>
      </c>
      <c r="G34" s="46"/>
      <c r="H34" s="10"/>
      <c r="I34" s="10"/>
      <c r="J34" s="10"/>
      <c r="K34" s="10"/>
      <c r="L34" s="47"/>
      <c r="N34" s="87"/>
      <c r="O34" s="87"/>
      <c r="P34" s="87"/>
      <c r="Q34" s="87"/>
      <c r="R34" s="87"/>
      <c r="S34" s="87"/>
      <c r="T34" s="87"/>
      <c r="U34" s="87"/>
      <c r="V34" s="87"/>
      <c r="W34" s="87"/>
    </row>
    <row r="35" spans="1:45" ht="14.1" customHeight="1" x14ac:dyDescent="0.25">
      <c r="A35" s="46"/>
      <c r="B35" s="135" t="s">
        <v>125</v>
      </c>
      <c r="C35" s="136"/>
      <c r="D35" s="137"/>
      <c r="E35" s="32">
        <f>IF(J13="Unidad condensadora",F35,F34)</f>
        <v>2.58</v>
      </c>
      <c r="F35" s="55" t="e">
        <f>'CAES Central refrigeración'!J17</f>
        <v>#N/A</v>
      </c>
      <c r="G35" s="46"/>
      <c r="H35" s="142" t="s">
        <v>114</v>
      </c>
      <c r="I35" s="142"/>
      <c r="J35" s="142"/>
      <c r="K35" s="34" t="s">
        <v>139</v>
      </c>
      <c r="L35" s="47"/>
      <c r="N35" s="87"/>
      <c r="O35" s="87"/>
      <c r="P35" s="87"/>
      <c r="Q35" s="87"/>
      <c r="R35" s="87"/>
      <c r="S35" s="87"/>
      <c r="T35" s="87"/>
      <c r="U35" s="87"/>
      <c r="V35" s="87"/>
      <c r="W35" s="87"/>
    </row>
    <row r="36" spans="1:45" ht="14.1" customHeight="1" x14ac:dyDescent="0.25">
      <c r="A36" s="46"/>
      <c r="B36" s="47"/>
      <c r="C36" s="47"/>
      <c r="D36" s="47"/>
      <c r="E36" s="47"/>
      <c r="F36" s="58"/>
      <c r="G36" s="47"/>
      <c r="H36" s="118" t="str" cm="1">
        <f t="array" ref="H36">_xlfn.IFS('CAES Enfriadora'!I23="A","A (T.amb. diseño ≤ 32°C)",'CAES Enfriadora'!I23="B","B (T.amb. diseño ≤ 38°C)",'CAES Enfriadora'!I23="C","C (T.amb. diseño ≤ 43°C)")</f>
        <v>C (T.amb. diseño ≤ 43°C)</v>
      </c>
      <c r="I36" s="118"/>
      <c r="J36" s="118"/>
      <c r="K36" s="73">
        <f>'CAES Enfriadora'!I24</f>
        <v>1.1499999999999999</v>
      </c>
      <c r="L36" s="47"/>
      <c r="N36" s="87"/>
      <c r="O36" s="87"/>
      <c r="P36" s="87"/>
      <c r="Q36" s="87"/>
      <c r="R36" s="87"/>
      <c r="S36" s="87"/>
      <c r="T36" s="87"/>
      <c r="U36" s="87"/>
      <c r="V36" s="87"/>
      <c r="W36" s="87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</row>
    <row r="37" spans="1:45" ht="14.1" customHeight="1" x14ac:dyDescent="0.25">
      <c r="A37" s="46"/>
      <c r="B37" s="60" t="s">
        <v>140</v>
      </c>
      <c r="C37" s="47"/>
      <c r="D37" s="47"/>
      <c r="E37" s="47"/>
      <c r="F37" s="47"/>
      <c r="G37" s="47"/>
      <c r="H37" s="47"/>
      <c r="I37" s="47"/>
      <c r="J37" s="47"/>
      <c r="K37" s="47"/>
      <c r="L37" s="46"/>
      <c r="N37" s="87"/>
      <c r="O37" s="87"/>
      <c r="P37" s="87"/>
      <c r="Q37" s="87"/>
      <c r="R37" s="87"/>
      <c r="S37" s="87"/>
      <c r="T37" s="87"/>
      <c r="U37" s="87"/>
      <c r="V37" s="87"/>
      <c r="W37" s="87"/>
      <c r="Z37" s="155"/>
      <c r="AA37" s="155"/>
      <c r="AB37" s="155"/>
      <c r="AC37" s="155"/>
      <c r="AD37" s="155"/>
      <c r="AE37" s="155"/>
      <c r="AF37" s="155"/>
      <c r="AG37" s="155"/>
      <c r="AH37" s="155"/>
      <c r="AI37" s="155"/>
    </row>
    <row r="38" spans="1:45" ht="14.1" customHeight="1" x14ac:dyDescent="0.25">
      <c r="A38" s="46"/>
      <c r="B38" s="126" t="s">
        <v>142</v>
      </c>
      <c r="C38" s="126"/>
      <c r="D38" s="126"/>
      <c r="E38" s="126"/>
      <c r="F38" s="126"/>
      <c r="G38" s="126"/>
      <c r="H38" s="126"/>
      <c r="I38" s="126"/>
      <c r="J38" s="126"/>
      <c r="K38" s="126"/>
      <c r="L38" s="46"/>
      <c r="N38" s="87"/>
      <c r="O38" s="87"/>
      <c r="P38" s="87"/>
      <c r="Q38" s="87"/>
      <c r="R38" s="87"/>
      <c r="S38" s="87"/>
      <c r="T38" s="87"/>
      <c r="U38" s="87"/>
      <c r="V38" s="87"/>
      <c r="W38" s="87"/>
      <c r="Z38" s="155"/>
      <c r="AA38" s="155"/>
      <c r="AB38" s="155"/>
      <c r="AC38" s="155"/>
      <c r="AD38" s="155"/>
      <c r="AE38" s="155"/>
      <c r="AF38" s="155"/>
      <c r="AG38" s="155"/>
      <c r="AH38" s="155"/>
      <c r="AI38" s="155"/>
    </row>
    <row r="39" spans="1:45" ht="14.1" customHeight="1" x14ac:dyDescent="0.25">
      <c r="A39" s="46"/>
      <c r="B39" s="126"/>
      <c r="C39" s="126"/>
      <c r="D39" s="126"/>
      <c r="E39" s="126"/>
      <c r="F39" s="126"/>
      <c r="G39" s="126"/>
      <c r="H39" s="126"/>
      <c r="I39" s="126"/>
      <c r="J39" s="126"/>
      <c r="K39" s="126"/>
      <c r="L39" s="46"/>
      <c r="N39" s="87"/>
      <c r="O39" s="87"/>
      <c r="P39" s="87"/>
      <c r="Q39" s="87"/>
      <c r="R39" s="87"/>
      <c r="S39" s="87"/>
      <c r="T39" s="87"/>
      <c r="U39" s="87"/>
      <c r="V39" s="87"/>
      <c r="W39" s="87"/>
      <c r="Z39" s="155"/>
      <c r="AA39" s="155"/>
      <c r="AB39" s="155"/>
      <c r="AC39" s="155"/>
      <c r="AD39" s="155"/>
      <c r="AE39" s="155"/>
      <c r="AF39" s="155"/>
      <c r="AG39" s="155"/>
      <c r="AH39" s="155"/>
      <c r="AI39" s="155"/>
    </row>
    <row r="40" spans="1:45" ht="14.1" customHeight="1" x14ac:dyDescent="0.25">
      <c r="A40" s="46"/>
      <c r="B40" s="47"/>
      <c r="C40" s="47"/>
      <c r="D40" s="47"/>
      <c r="E40" s="68" t="s">
        <v>141</v>
      </c>
      <c r="F40" s="68"/>
      <c r="G40" s="68"/>
      <c r="H40" s="68"/>
      <c r="I40" s="68"/>
      <c r="J40" s="47"/>
      <c r="K40" s="47"/>
      <c r="L40" s="46"/>
      <c r="N40" s="87"/>
      <c r="O40" s="87"/>
      <c r="P40" s="87"/>
      <c r="Q40" s="87"/>
      <c r="R40" s="87"/>
      <c r="S40" s="87"/>
      <c r="T40" s="87"/>
      <c r="U40" s="87"/>
      <c r="V40" s="87"/>
      <c r="W40" s="87"/>
      <c r="Z40" s="155"/>
      <c r="AA40" s="155"/>
      <c r="AB40" s="155"/>
      <c r="AC40" s="155"/>
      <c r="AD40" s="155"/>
      <c r="AE40" s="155"/>
      <c r="AF40" s="155"/>
      <c r="AG40" s="155"/>
      <c r="AH40" s="155"/>
      <c r="AI40" s="155"/>
    </row>
    <row r="41" spans="1:45" ht="14.1" customHeight="1" x14ac:dyDescent="0.25">
      <c r="A41" s="46"/>
      <c r="B41" s="46"/>
      <c r="C41" s="47"/>
      <c r="D41" s="47"/>
      <c r="E41" s="47"/>
      <c r="F41" s="47"/>
      <c r="G41" s="47"/>
      <c r="H41" s="47"/>
      <c r="I41" s="47"/>
      <c r="J41" s="46"/>
      <c r="K41" s="46"/>
      <c r="L41" s="46"/>
      <c r="N41" s="87"/>
      <c r="O41" s="87"/>
      <c r="P41" s="87"/>
      <c r="Q41" s="87"/>
      <c r="R41" s="87"/>
      <c r="S41" s="87"/>
      <c r="T41" s="87"/>
      <c r="U41" s="87"/>
      <c r="V41" s="87"/>
      <c r="W41" s="87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</row>
    <row r="42" spans="1:45" ht="14.1" customHeight="1" x14ac:dyDescent="0.25">
      <c r="A42" s="46"/>
      <c r="B42" s="46"/>
      <c r="J42" s="46"/>
      <c r="K42" s="46"/>
      <c r="L42" s="46"/>
      <c r="N42" s="87"/>
      <c r="O42" s="87"/>
      <c r="P42" s="87"/>
      <c r="Q42" s="87"/>
      <c r="R42" s="87"/>
      <c r="S42" s="87"/>
      <c r="T42" s="87"/>
      <c r="U42" s="87"/>
      <c r="V42" s="87"/>
      <c r="W42" s="87"/>
      <c r="Z42" s="155"/>
      <c r="AA42" s="155"/>
      <c r="AB42" s="155"/>
      <c r="AC42" s="155"/>
      <c r="AD42" s="155"/>
      <c r="AE42" s="155"/>
      <c r="AF42" s="155"/>
      <c r="AG42" s="155"/>
      <c r="AH42" s="155"/>
      <c r="AI42" s="155"/>
    </row>
    <row r="43" spans="1:45" ht="14.1" customHeight="1" x14ac:dyDescent="0.25">
      <c r="A43" s="46"/>
      <c r="B43" s="47"/>
      <c r="C43" s="83" t="s">
        <v>143</v>
      </c>
      <c r="D43" s="127" t="s">
        <v>144</v>
      </c>
      <c r="E43" s="127" t="s">
        <v>61</v>
      </c>
      <c r="F43" s="83" t="s">
        <v>145</v>
      </c>
      <c r="G43" s="83" t="s">
        <v>146</v>
      </c>
      <c r="H43" s="83" t="s">
        <v>147</v>
      </c>
      <c r="I43" s="83" t="s">
        <v>148</v>
      </c>
      <c r="J43" s="46"/>
      <c r="K43" s="46"/>
      <c r="L43" s="46"/>
      <c r="N43" s="87"/>
      <c r="O43" s="87"/>
      <c r="P43" s="87"/>
      <c r="Q43" s="87"/>
      <c r="R43" s="87"/>
      <c r="S43" s="87"/>
      <c r="T43" s="87"/>
      <c r="U43" s="87"/>
      <c r="V43" s="87"/>
      <c r="W43" s="87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</row>
    <row r="44" spans="1:45" ht="14.1" customHeight="1" x14ac:dyDescent="0.25">
      <c r="A44" s="46"/>
      <c r="B44" s="47"/>
      <c r="C44" s="84"/>
      <c r="D44" s="128"/>
      <c r="E44" s="128"/>
      <c r="F44" s="84"/>
      <c r="G44" s="84"/>
      <c r="H44" s="84"/>
      <c r="I44" s="84"/>
      <c r="J44" s="46"/>
      <c r="K44" s="46"/>
      <c r="L44" s="46"/>
      <c r="M44" s="47"/>
      <c r="N44" s="87"/>
      <c r="O44" s="87"/>
      <c r="P44" s="87"/>
      <c r="Q44" s="87"/>
      <c r="R44" s="87"/>
      <c r="S44" s="87"/>
      <c r="T44" s="87"/>
      <c r="U44" s="87"/>
      <c r="V44" s="87"/>
      <c r="W44" s="87"/>
      <c r="Z44" s="155"/>
      <c r="AA44" s="155"/>
      <c r="AB44" s="155"/>
      <c r="AC44" s="155"/>
      <c r="AD44" s="155"/>
      <c r="AE44" s="155"/>
      <c r="AF44" s="155"/>
      <c r="AG44" s="155"/>
      <c r="AH44" s="155"/>
      <c r="AI44" s="155"/>
    </row>
    <row r="45" spans="1:45" ht="14.1" customHeight="1" x14ac:dyDescent="0.25">
      <c r="A45" s="46"/>
      <c r="B45" s="47"/>
      <c r="C45" s="85"/>
      <c r="D45" s="129"/>
      <c r="E45" s="129"/>
      <c r="F45" s="85"/>
      <c r="G45" s="85"/>
      <c r="H45" s="85"/>
      <c r="I45" s="85"/>
      <c r="J45" s="46"/>
      <c r="K45" s="46"/>
      <c r="L45" s="46"/>
      <c r="M45" s="47"/>
      <c r="N45" s="87"/>
      <c r="O45" s="87"/>
      <c r="P45" s="87"/>
      <c r="Q45" s="87"/>
      <c r="R45" s="87"/>
      <c r="S45" s="87"/>
      <c r="T45" s="87"/>
      <c r="U45" s="87"/>
      <c r="V45" s="87"/>
      <c r="W45" s="87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</row>
    <row r="46" spans="1:45" ht="14.1" customHeight="1" x14ac:dyDescent="0.25">
      <c r="A46" s="46"/>
      <c r="B46" s="46"/>
      <c r="C46" s="41">
        <f>(1/D46-1/E46)*F46*G46*H46*I46</f>
        <v>280695.61046511622</v>
      </c>
      <c r="D46" s="74">
        <f>E35</f>
        <v>2.58</v>
      </c>
      <c r="E46" s="75">
        <f>E21</f>
        <v>4</v>
      </c>
      <c r="F46" s="75">
        <f>K26</f>
        <v>6570</v>
      </c>
      <c r="G46" s="75">
        <f>K31</f>
        <v>0.75</v>
      </c>
      <c r="H46" s="75">
        <f>K36</f>
        <v>1.1499999999999999</v>
      </c>
      <c r="I46" s="76">
        <f>E20</f>
        <v>360</v>
      </c>
      <c r="J46" s="46"/>
      <c r="K46" s="46"/>
      <c r="L46" s="46"/>
      <c r="M46" s="47"/>
      <c r="N46" s="87"/>
      <c r="O46" s="87"/>
      <c r="P46" s="87"/>
      <c r="Q46" s="87"/>
      <c r="R46" s="87"/>
      <c r="S46" s="87"/>
      <c r="T46" s="87"/>
      <c r="U46" s="87"/>
      <c r="V46" s="87"/>
      <c r="W46" s="87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</row>
    <row r="47" spans="1:45" ht="14.1" customHeight="1" x14ac:dyDescent="0.25">
      <c r="A47" s="47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7"/>
      <c r="N47" s="87"/>
      <c r="O47" s="87"/>
      <c r="P47" s="87"/>
      <c r="Q47" s="87"/>
      <c r="R47" s="87"/>
      <c r="S47" s="87"/>
      <c r="T47" s="87"/>
      <c r="U47" s="87"/>
      <c r="V47" s="87"/>
      <c r="W47" s="87"/>
      <c r="Y47" s="47"/>
      <c r="Z47" s="47"/>
      <c r="AA47" s="47"/>
      <c r="AB47" s="47"/>
      <c r="AC47" s="47"/>
      <c r="AD47" s="47"/>
      <c r="AE47" s="47"/>
      <c r="AF47" s="47"/>
      <c r="AN47" s="154"/>
      <c r="AO47" s="154"/>
      <c r="AP47" s="154"/>
      <c r="AQ47" s="154"/>
      <c r="AR47" s="154"/>
      <c r="AS47" s="154"/>
    </row>
    <row r="48" spans="1:45" ht="8.4499999999999993" customHeight="1" x14ac:dyDescent="0.25"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AN48" s="154"/>
      <c r="AO48" s="154"/>
      <c r="AP48" s="154"/>
      <c r="AQ48" s="154"/>
      <c r="AR48" s="154"/>
      <c r="AS48" s="154"/>
    </row>
    <row r="49" spans="1:45" ht="8.4499999999999993" customHeight="1" x14ac:dyDescent="0.25"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AN49" s="154"/>
      <c r="AO49" s="154"/>
      <c r="AP49" s="154"/>
      <c r="AQ49" s="154"/>
      <c r="AR49" s="154"/>
      <c r="AS49" s="154"/>
    </row>
    <row r="50" spans="1:45" ht="8.4499999999999993" customHeight="1" x14ac:dyDescent="0.25"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57" t="s">
        <v>167</v>
      </c>
      <c r="N50" s="47"/>
      <c r="O50" s="47"/>
      <c r="P50" s="47"/>
      <c r="Q50" s="47"/>
      <c r="R50" s="47"/>
      <c r="S50" s="47"/>
      <c r="T50" s="47"/>
    </row>
    <row r="51" spans="1:45" ht="8.4499999999999993" customHeight="1" x14ac:dyDescent="0.25"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57" t="s">
        <v>626</v>
      </c>
      <c r="N51" s="47"/>
      <c r="O51" s="47"/>
      <c r="P51" s="47"/>
      <c r="Q51" s="47"/>
      <c r="R51" s="47"/>
      <c r="S51" s="47"/>
      <c r="T51" s="47"/>
    </row>
    <row r="52" spans="1:45" ht="8.4499999999999993" customHeight="1" x14ac:dyDescent="0.25">
      <c r="A52" s="56" t="s">
        <v>62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156" t="s">
        <v>174</v>
      </c>
      <c r="N52" s="156"/>
      <c r="O52" s="156"/>
      <c r="P52" s="156"/>
      <c r="Q52" s="156"/>
      <c r="R52" s="156"/>
      <c r="S52" s="156"/>
      <c r="T52" s="156"/>
    </row>
    <row r="53" spans="1:45" ht="8.4499999999999993" customHeight="1" x14ac:dyDescent="0.25">
      <c r="A53" s="56" t="s">
        <v>122</v>
      </c>
      <c r="M53" s="57" t="s">
        <v>175</v>
      </c>
      <c r="N53" s="65"/>
      <c r="O53" s="65"/>
      <c r="P53" s="65"/>
      <c r="Q53" s="65"/>
      <c r="R53" s="65"/>
      <c r="S53" s="65"/>
      <c r="T53" s="65"/>
    </row>
    <row r="54" spans="1:45" ht="8.4499999999999993" customHeight="1" x14ac:dyDescent="0.25">
      <c r="A54" s="56" t="s">
        <v>129</v>
      </c>
      <c r="M54" s="57" t="s">
        <v>176</v>
      </c>
      <c r="N54" s="65"/>
      <c r="O54" s="65"/>
      <c r="P54" s="65"/>
      <c r="Q54" s="65"/>
      <c r="R54" s="65"/>
      <c r="S54" s="65"/>
      <c r="T54" s="65"/>
    </row>
    <row r="55" spans="1:45" ht="8.4499999999999993" customHeight="1" x14ac:dyDescent="0.25">
      <c r="A55" s="57" t="s">
        <v>130</v>
      </c>
      <c r="M55" s="57" t="s">
        <v>178</v>
      </c>
      <c r="N55" s="65"/>
      <c r="O55" s="65"/>
      <c r="P55" s="65"/>
      <c r="Q55" s="65"/>
      <c r="R55" s="65"/>
      <c r="S55" s="65"/>
      <c r="T55" s="65"/>
    </row>
  </sheetData>
  <sheetProtection algorithmName="SHA-512" hashValue="jFNqISDpRSRC79alwgKQY5XB4uUrLV4FTu3q70nsTCqISsm05b5RRAT+rhqCD/9sjnciM+vvixz+hVxvx/8NyQ==" saltValue="Emkr9HOEBqQOJRyp27jC1A==" spinCount="100000" sheet="1" objects="1" scenarios="1"/>
  <mergeCells count="77">
    <mergeCell ref="AN47:AS47"/>
    <mergeCell ref="AN48:AS48"/>
    <mergeCell ref="AN49:AS49"/>
    <mergeCell ref="Z36:AI46"/>
    <mergeCell ref="M52:T52"/>
    <mergeCell ref="AF21:AG21"/>
    <mergeCell ref="AH21:AI21"/>
    <mergeCell ref="P4:S4"/>
    <mergeCell ref="P5:S5"/>
    <mergeCell ref="Z8:AI10"/>
    <mergeCell ref="P17:P19"/>
    <mergeCell ref="Q17:Q19"/>
    <mergeCell ref="T17:T19"/>
    <mergeCell ref="U17:U19"/>
    <mergeCell ref="AF17:AH17"/>
    <mergeCell ref="AF18:AH18"/>
    <mergeCell ref="R17:R19"/>
    <mergeCell ref="S17:S19"/>
    <mergeCell ref="N9:Q9"/>
    <mergeCell ref="R9:S9"/>
    <mergeCell ref="B35:D35"/>
    <mergeCell ref="H26:J26"/>
    <mergeCell ref="H30:J30"/>
    <mergeCell ref="H31:J31"/>
    <mergeCell ref="H35:J35"/>
    <mergeCell ref="B29:C29"/>
    <mergeCell ref="D29:E29"/>
    <mergeCell ref="B30:C30"/>
    <mergeCell ref="B31:C31"/>
    <mergeCell ref="E25:F25"/>
    <mergeCell ref="B25:D25"/>
    <mergeCell ref="J11:K11"/>
    <mergeCell ref="N4:O4"/>
    <mergeCell ref="N5:O5"/>
    <mergeCell ref="B20:D20"/>
    <mergeCell ref="B21:D21"/>
    <mergeCell ref="H20:J20"/>
    <mergeCell ref="E20:F20"/>
    <mergeCell ref="E21:F21"/>
    <mergeCell ref="N24:W28"/>
    <mergeCell ref="J8:K8"/>
    <mergeCell ref="N13:W14"/>
    <mergeCell ref="N10:Q10"/>
    <mergeCell ref="R10:S10"/>
    <mergeCell ref="U5:V5"/>
    <mergeCell ref="H36:J36"/>
    <mergeCell ref="H21:J21"/>
    <mergeCell ref="H25:J25"/>
    <mergeCell ref="J13:K13"/>
    <mergeCell ref="R7:S7"/>
    <mergeCell ref="N8:Q8"/>
    <mergeCell ref="R8:S8"/>
    <mergeCell ref="N7:Q7"/>
    <mergeCell ref="N31:W47"/>
    <mergeCell ref="B38:K39"/>
    <mergeCell ref="C43:C45"/>
    <mergeCell ref="D43:D45"/>
    <mergeCell ref="E43:E45"/>
    <mergeCell ref="F43:F45"/>
    <mergeCell ref="G43:G45"/>
    <mergeCell ref="H43:H45"/>
    <mergeCell ref="I43:I45"/>
    <mergeCell ref="Z6:AH6"/>
    <mergeCell ref="B17:K18"/>
    <mergeCell ref="J10:K10"/>
    <mergeCell ref="AD27:AG27"/>
    <mergeCell ref="AH27:AI27"/>
    <mergeCell ref="Z15:AA15"/>
    <mergeCell ref="AI13:AI15"/>
    <mergeCell ref="Z12:AA14"/>
    <mergeCell ref="AB22:AE22"/>
    <mergeCell ref="AF22:AG22"/>
    <mergeCell ref="AH22:AI22"/>
    <mergeCell ref="AB23:AE23"/>
    <mergeCell ref="AF23:AG23"/>
    <mergeCell ref="AH23:AI23"/>
    <mergeCell ref="AF16:AH16"/>
  </mergeCells>
  <conditionalFormatting sqref="N4:S4 AF16:AI16 AF18:AI18">
    <cfRule type="expression" dxfId="2" priority="1">
      <formula>$P$4="NO"</formula>
    </cfRule>
  </conditionalFormatting>
  <conditionalFormatting sqref="AF17:AI17 U49:W51 M50:M51 N51:T53 P17:U20 N5:S10 T5:W9">
    <cfRule type="expression" dxfId="1" priority="2">
      <formula>$P$4="NO"</formula>
    </cfRule>
  </conditionalFormatting>
  <conditionalFormatting sqref="AF16:AI16 AF18:AI18">
    <cfRule type="expression" dxfId="0" priority="212">
      <formula>$J$10="No"</formula>
    </cfRule>
  </conditionalFormatting>
  <dataValidations count="2">
    <dataValidation type="list" allowBlank="1" showInputMessage="1" showErrorMessage="1" sqref="P4" xr:uid="{92BA6051-AD20-4E8D-A605-EF4598BD9458}">
      <formula1>"Recuperación total,Recuperación parcial,No"</formula1>
    </dataValidation>
    <dataValidation type="list" allowBlank="1" showInputMessage="1" showErrorMessage="1" sqref="R9:S9" xr:uid="{2B4F2597-4081-4B80-B6E8-6660AAF2E0D2}">
      <formula1>"5,6,7,8,9,10"</formula1>
    </dataValidation>
  </dataValidations>
  <pageMargins left="0.23622047244094491" right="0.23622047244094491" top="0.74803149606299213" bottom="0.55118110236220474" header="0.31496062992125984" footer="0.31496062992125984"/>
  <pageSetup paperSize="9" orientation="portrait" r:id="rId1"/>
  <headerFooter differentOddEven="1">
    <oddHeader xml:space="preserve">&amp;R&amp;G
</oddHeader>
    <oddFooter>&amp;R&amp;P</oddFooter>
    <evenHeader>&amp;L&amp;G</evenHeader>
    <evenFooter>&amp;L&amp;P</evenFooter>
  </headerFooter>
  <ignoredErrors>
    <ignoredError sqref="E20:E21" unlockedFormula="1"/>
    <ignoredError sqref="F30:G30 F34" evalError="1"/>
  </ignoredError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AFCB1A8D-FB6A-4BF4-AD4C-3E26AB63BD0E}">
          <x14:formula1>
            <xm:f>ANEXO!$B$2:$B$406</xm:f>
          </x14:formula1>
          <xm:sqref>J10:K10</xm:sqref>
        </x14:dataValidation>
        <x14:dataValidation type="list" allowBlank="1" showInputMessage="1" showErrorMessage="1" xr:uid="{C7425E23-7535-406A-989F-FA719FD31959}">
          <x14:formula1>
            <xm:f>ANEXO!$O$5:$O$56</xm:f>
          </x14:formula1>
          <xm:sqref>J8:K8</xm:sqref>
        </x14:dataValidation>
        <x14:dataValidation type="list" allowBlank="1" showInputMessage="1" showErrorMessage="1" xr:uid="{1A547DF7-9ACC-48C4-B930-7448088128A4}">
          <x14:formula1>
            <xm:f>ANEXO!$R$12:$S$12</xm:f>
          </x14:formula1>
          <xm:sqref>D29:E29</xm:sqref>
        </x14:dataValidation>
        <x14:dataValidation type="list" allowBlank="1" showInputMessage="1" showErrorMessage="1" xr:uid="{7144054E-820E-4757-B7E9-07816789E326}">
          <x14:formula1>
            <xm:f>ANEXO!$R$19:$R$22</xm:f>
          </x14:formula1>
          <xm:sqref>H31:J31</xm:sqref>
        </x14:dataValidation>
        <x14:dataValidation type="list" allowBlank="1" showInputMessage="1" showErrorMessage="1" xr:uid="{7D429156-287F-4BE9-9C48-170B522927C7}">
          <x14:formula1>
            <xm:f>ANEXO!$U$4:$U$6</xm:f>
          </x14:formula1>
          <xm:sqref>H26:J26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78F9F-EAD3-4CD8-8217-213247523D91}">
  <dimension ref="B2:P31"/>
  <sheetViews>
    <sheetView zoomScale="115" zoomScaleNormal="115" workbookViewId="0">
      <selection activeCell="O2" sqref="O2"/>
    </sheetView>
  </sheetViews>
  <sheetFormatPr baseColWidth="10" defaultRowHeight="15" x14ac:dyDescent="0.25"/>
  <cols>
    <col min="9" max="9" width="20.28515625" bestFit="1" customWidth="1"/>
  </cols>
  <sheetData>
    <row r="2" spans="2:16" ht="15" customHeight="1" x14ac:dyDescent="0.25">
      <c r="B2" s="157" t="s">
        <v>84</v>
      </c>
      <c r="C2" s="157"/>
      <c r="D2" s="157"/>
      <c r="E2" s="157"/>
      <c r="F2" s="157"/>
      <c r="G2" s="157"/>
      <c r="H2" s="157"/>
      <c r="I2" s="157"/>
      <c r="J2" s="157"/>
      <c r="K2" s="157"/>
      <c r="O2" t="s">
        <v>616</v>
      </c>
    </row>
    <row r="3" spans="2:16" ht="15" customHeight="1" x14ac:dyDescent="0.25">
      <c r="B3" s="157"/>
      <c r="C3" s="157"/>
      <c r="D3" s="157"/>
      <c r="E3" s="157"/>
      <c r="F3" s="157"/>
      <c r="G3" s="157"/>
      <c r="H3" s="157"/>
      <c r="I3" s="157"/>
      <c r="J3" s="157"/>
      <c r="K3" s="157"/>
    </row>
    <row r="6" spans="2:16" ht="15.75" x14ac:dyDescent="0.25">
      <c r="B6" s="158" t="s">
        <v>85</v>
      </c>
      <c r="C6" s="158"/>
      <c r="D6" s="9"/>
      <c r="E6" s="9"/>
      <c r="F6" s="9"/>
      <c r="G6" s="9"/>
      <c r="H6" s="9"/>
      <c r="I6" s="79" t="str">
        <f>CAES!J10</f>
        <v>MWW-FD-42004</v>
      </c>
      <c r="J6" s="9"/>
      <c r="K6" s="9" t="s">
        <v>86</v>
      </c>
      <c r="M6" s="10" t="str">
        <f>IF(I8&gt;1500,"VERDADERO","FALSO")</f>
        <v>FALSO</v>
      </c>
      <c r="N6" s="10"/>
      <c r="O6" s="10"/>
      <c r="P6" s="10"/>
    </row>
    <row r="7" spans="2:16" x14ac:dyDescent="0.25">
      <c r="B7" s="11"/>
      <c r="C7" s="9"/>
      <c r="D7" s="10"/>
      <c r="E7" s="10"/>
      <c r="F7" s="10"/>
      <c r="G7" s="9"/>
      <c r="H7" s="9"/>
      <c r="J7" s="9"/>
      <c r="K7" s="9" t="s">
        <v>87</v>
      </c>
      <c r="L7" s="10"/>
      <c r="M7" s="10" t="str">
        <f>IF(I8&lt;400,"VERDADERO","FALSO")</f>
        <v>VERDADERO</v>
      </c>
      <c r="O7" s="13" t="s">
        <v>88</v>
      </c>
      <c r="P7" s="10"/>
    </row>
    <row r="8" spans="2:16" x14ac:dyDescent="0.25">
      <c r="B8" s="9"/>
      <c r="C8" s="3" t="s">
        <v>89</v>
      </c>
      <c r="D8" s="10"/>
      <c r="E8" s="10"/>
      <c r="F8" s="10"/>
      <c r="G8" s="9"/>
      <c r="H8" s="14" t="s">
        <v>90</v>
      </c>
      <c r="I8" s="9">
        <f>CAES!E20</f>
        <v>360</v>
      </c>
      <c r="J8" s="9" t="s">
        <v>91</v>
      </c>
      <c r="K8" s="9" t="s">
        <v>92</v>
      </c>
      <c r="L8" s="10"/>
      <c r="M8" s="10" t="str">
        <f>IF(I8&lt;300,"VERDADERO","FALSO")</f>
        <v>FALSO</v>
      </c>
      <c r="O8" s="15" t="str">
        <f>CAES!E25</f>
        <v>Aire</v>
      </c>
      <c r="P8" s="10"/>
    </row>
    <row r="9" spans="2:16" x14ac:dyDescent="0.25">
      <c r="B9" s="9"/>
      <c r="C9" s="11" t="s">
        <v>93</v>
      </c>
      <c r="D9" s="10"/>
      <c r="E9" s="10"/>
      <c r="F9" s="10"/>
      <c r="G9" s="9"/>
      <c r="H9" s="16" t="s">
        <v>61</v>
      </c>
      <c r="I9" s="9">
        <f>CAES!E21</f>
        <v>4</v>
      </c>
      <c r="J9" s="9" t="s">
        <v>94</v>
      </c>
      <c r="K9" s="9" t="s">
        <v>95</v>
      </c>
      <c r="L9" s="10"/>
      <c r="M9" s="10" t="str">
        <f>IF(I8&lt;200,"VERDADERO","FALSO")</f>
        <v>FALSO</v>
      </c>
      <c r="O9" s="10"/>
      <c r="P9" s="9"/>
    </row>
    <row r="10" spans="2:16" x14ac:dyDescent="0.25">
      <c r="B10" s="9"/>
      <c r="C10" s="11" t="s">
        <v>96</v>
      </c>
      <c r="D10" s="10"/>
      <c r="E10" s="9"/>
      <c r="F10" s="9"/>
      <c r="G10" s="9"/>
      <c r="H10" s="9"/>
      <c r="I10" s="17" t="str">
        <f>CAES!K20</f>
        <v>R290</v>
      </c>
      <c r="J10" s="9"/>
      <c r="K10" s="10"/>
      <c r="L10" s="10"/>
      <c r="M10" s="10"/>
      <c r="N10" s="10"/>
      <c r="O10" s="18" t="s">
        <v>97</v>
      </c>
      <c r="P10" s="10" cm="1">
        <f t="array" ref="P10">_xlfn.IFS(AND(M7="VERDADERO",CAES!D29=ANEXO!R12,CAES!B31=ANEXO!R14),5,AND(M7="VERDADERO",CAES!D29=ANEXO!S12,CAES!B31=ANEXO!R14),4,AND(M7="FALSO",CAES!D29=ANEXO!R12,CAES!B31=ANEXO!R14),5.5,AND(M7="FALSO",CAES!D29=ANEXO!S12,CAES!B31=ANEXO!R14),4.4,AND(M8="VERDADERO",CAES!D29=ANEXO!R12,CAES!B31=ANEXO!R15),2.58,AND(M8="VERDADERO",CAES!D29=ANEXO!S12,CAES!B31=ANEXO!R15),2.06,AND(M8="FALSO",CAES!D29=ANEXO!R12,CAES!B31=ANEXO!R15),3.22,AND(M8="FALSO",CAES!D29=ANEXO!S12,CAES!B31=ANEXO!R15),2.58,AND(M9="VERDADERO",CAES!D29=ANEXO!R12,CAES!B31=ANEXO!R16),1.7,AND(M9="VERDADERO",CAES!D29=ANEXO!S12,CAES!B31=ANEXO!R16),1.36,AND(M9="FALSO",CAES!D29=ANEXO!R12,CAES!B31=ANEXO!R16),1.84,AND(M9="FALSO",CAES!D29=ANEXO!S12,CAES!B31=ANEXO!R16),1.47)</f>
        <v>2.58</v>
      </c>
    </row>
    <row r="11" spans="2:16" x14ac:dyDescent="0.25">
      <c r="B11" s="9"/>
      <c r="C11" s="9" t="s">
        <v>98</v>
      </c>
      <c r="D11" s="10"/>
      <c r="E11" s="10"/>
      <c r="F11" s="10"/>
      <c r="G11" s="10"/>
      <c r="H11" s="9"/>
      <c r="I11" s="9">
        <f>CAES!K21</f>
        <v>3</v>
      </c>
      <c r="J11" s="9"/>
      <c r="K11" s="10"/>
      <c r="L11" s="10"/>
      <c r="M11" s="10"/>
      <c r="N11" s="10"/>
      <c r="O11" s="18" t="s">
        <v>99</v>
      </c>
      <c r="P11" s="10" cm="1">
        <f t="array" ref="P11">_xlfn.IFS(AND(M7="VERDADERO",CAES!D29=ANEXO!R12,CAES!B31=ANEXO!R14),7,AND(M7="VERDADERO",CAES!D29=ANEXO!S12,CAES!B31=ANEXO!R14),5.4,AND(M7="FALSO",M6="FALSO",CAES!D29=ANEXO!R12,CAES!B31=ANEXO!R14),8,AND(M7="FALSO",M6="FALSO",CAES!D29=ANEXO!S12,CAES!B31=ANEXO!R14),6.4,AND(M6="VERDADERO",CAES!D29=ANEXO!R12,CAES!B31=ANEXO!R14),8.5,AND(M6="VERDADERO",CAES!D29=ANEXO!S12,CAES!B31=ANEXO!R14),6.8,AND(M8="VERDADERO",CAES!D29=ANEXO!R12,CAES!B31=ANEXO!R15),3.29,AND(M8="VERDADERO",CAES!D29=ANEXO!S12,CAES!B31=ANEXO!R15),2.63,AND(M8="FALSO",CAES!D29=ANEXO!R12,CAES!B31=ANEXO!R15),4.37,AND(M8="FALSO",CAES!D29=ANEXO!S12,CAES!B31=ANEXO!R15),3.5,AND(M9="VERDADERO",CAES!D29=ANEXO!R12,CAES!B31=ANEXO!R16),2.09,AND(M9="VERDADERO",CAES!D29=ANEXO!S12,CAES!B31=ANEXO!R16),1.67,AND(M9="FALSO",CAES!D29=ANEXO!R12,CAES!B31=ANEXO!R16),2.42,AND(M9="FALSO",CAES!D29=ANEXO!S12,CAES!B31=ANEXO!R16),1.94)</f>
        <v>3.5</v>
      </c>
    </row>
    <row r="12" spans="2:16" x14ac:dyDescent="0.25">
      <c r="B12" s="9"/>
      <c r="C12" s="10" t="s">
        <v>100</v>
      </c>
      <c r="D12" s="10"/>
      <c r="E12" s="10"/>
      <c r="F12" s="10"/>
      <c r="G12" s="10"/>
      <c r="H12" s="10"/>
      <c r="I12" s="10">
        <f>IF(AND(I11&lt;150,I13="Nueva"),0.9,1)</f>
        <v>1</v>
      </c>
      <c r="J12" s="9"/>
      <c r="K12" s="10" t="s">
        <v>101</v>
      </c>
      <c r="L12" s="10"/>
      <c r="M12" s="78" t="str">
        <f>_xlfn.XLOOKUP(I6,ANEXO!B2:B406,ANEXO!I2:I406)</f>
        <v>SI</v>
      </c>
      <c r="N12" s="10"/>
      <c r="O12" s="10"/>
      <c r="P12" s="10"/>
    </row>
    <row r="13" spans="2:16" x14ac:dyDescent="0.25">
      <c r="B13" s="9"/>
      <c r="C13" s="19" t="s">
        <v>102</v>
      </c>
      <c r="D13" s="10"/>
      <c r="E13" s="10"/>
      <c r="F13" s="10"/>
      <c r="G13" s="10"/>
      <c r="H13" s="10"/>
      <c r="I13" s="20" t="str">
        <f>CAES!D29</f>
        <v>Existente</v>
      </c>
      <c r="J13" s="9"/>
      <c r="K13" s="10"/>
      <c r="L13" s="10"/>
      <c r="M13" s="10"/>
      <c r="N13" s="10"/>
      <c r="O13" s="10"/>
      <c r="P13" s="10"/>
    </row>
    <row r="14" spans="2:16" x14ac:dyDescent="0.25">
      <c r="B14" s="9"/>
      <c r="C14" s="11" t="s">
        <v>103</v>
      </c>
      <c r="D14" s="9"/>
      <c r="E14" s="9"/>
      <c r="F14" s="9"/>
      <c r="G14" s="9"/>
      <c r="H14" s="9"/>
      <c r="I14" s="17" t="str">
        <f>CAES!B31</f>
        <v>MT (-8/-2 ºC)</v>
      </c>
      <c r="J14" s="9"/>
      <c r="K14" s="10"/>
      <c r="L14" s="10"/>
      <c r="M14" s="10"/>
      <c r="N14" s="10"/>
      <c r="O14" s="10"/>
      <c r="P14" s="9"/>
    </row>
    <row r="15" spans="2:16" x14ac:dyDescent="0.25">
      <c r="B15" s="9"/>
      <c r="C15" s="9" t="s">
        <v>104</v>
      </c>
      <c r="D15" s="10"/>
      <c r="E15" s="10"/>
      <c r="F15" s="10"/>
      <c r="G15" s="10"/>
      <c r="H15" s="9" t="s">
        <v>105</v>
      </c>
      <c r="I15">
        <f>IF(O8="Aire",P10,P11)</f>
        <v>2.58</v>
      </c>
      <c r="J15" s="9" t="s">
        <v>94</v>
      </c>
      <c r="M15" s="10"/>
      <c r="N15" s="10"/>
      <c r="O15" s="10"/>
      <c r="P15" s="9"/>
    </row>
    <row r="16" spans="2:16" x14ac:dyDescent="0.25">
      <c r="B16" s="9"/>
      <c r="C16" s="11" t="s">
        <v>106</v>
      </c>
      <c r="D16" s="10"/>
      <c r="E16" s="10"/>
      <c r="F16" s="10"/>
      <c r="G16" s="10"/>
      <c r="H16" s="21" t="s">
        <v>107</v>
      </c>
      <c r="I16" s="10">
        <f>IF(I12=1,I15,I12*I15)</f>
        <v>2.58</v>
      </c>
      <c r="J16" s="10"/>
      <c r="M16" s="10"/>
      <c r="N16" s="10"/>
      <c r="O16" s="10"/>
      <c r="P16" s="22"/>
    </row>
    <row r="17" spans="2:16" x14ac:dyDescent="0.25">
      <c r="B17" s="9"/>
      <c r="C17" s="11" t="s">
        <v>108</v>
      </c>
      <c r="D17" s="10"/>
      <c r="E17" s="10"/>
      <c r="F17" s="9"/>
      <c r="G17" s="9"/>
      <c r="H17" s="9"/>
      <c r="I17" s="23" t="str">
        <f>+CAES!H31</f>
        <v>Refrigeración MT</v>
      </c>
      <c r="J17" s="9"/>
      <c r="K17" s="10"/>
      <c r="L17" s="10"/>
      <c r="M17" s="10"/>
      <c r="N17" s="10"/>
      <c r="O17" s="10"/>
      <c r="P17" s="9"/>
    </row>
    <row r="18" spans="2:16" ht="18.75" x14ac:dyDescent="0.3">
      <c r="B18" s="9"/>
      <c r="C18" s="9" t="s">
        <v>109</v>
      </c>
      <c r="D18" s="10"/>
      <c r="E18" s="10"/>
      <c r="F18" s="10"/>
      <c r="G18" s="9"/>
      <c r="H18" s="16" t="s">
        <v>110</v>
      </c>
      <c r="I18" s="17">
        <f>CAES!K31</f>
        <v>0.75</v>
      </c>
      <c r="J18" s="24"/>
      <c r="K18" s="10"/>
      <c r="L18" s="10"/>
      <c r="M18" s="10"/>
      <c r="N18" s="10"/>
      <c r="O18" s="10"/>
      <c r="P18" s="9"/>
    </row>
    <row r="19" spans="2:16" x14ac:dyDescent="0.25">
      <c r="B19" s="9"/>
      <c r="C19" s="9" t="s">
        <v>111</v>
      </c>
      <c r="D19" s="10"/>
      <c r="E19" s="10"/>
      <c r="F19" s="10"/>
      <c r="G19" s="10"/>
      <c r="H19" s="10"/>
      <c r="I19" s="35"/>
      <c r="J19" s="10"/>
      <c r="K19" s="10"/>
      <c r="L19" s="10"/>
      <c r="M19" s="10"/>
      <c r="N19" s="10"/>
      <c r="O19" s="10"/>
      <c r="P19" s="10"/>
    </row>
    <row r="20" spans="2:16" x14ac:dyDescent="0.25">
      <c r="B20" s="9"/>
      <c r="C20" s="10" t="s">
        <v>112</v>
      </c>
      <c r="D20" s="10"/>
      <c r="E20" s="10"/>
      <c r="F20" s="10"/>
      <c r="G20" s="9"/>
      <c r="H20" s="16" t="s">
        <v>113</v>
      </c>
      <c r="I20" s="10">
        <f>CAES!K26</f>
        <v>6570</v>
      </c>
      <c r="J20" s="9" t="s">
        <v>113</v>
      </c>
      <c r="K20" s="10"/>
      <c r="L20" s="10"/>
      <c r="M20" s="10"/>
      <c r="N20" s="10"/>
      <c r="O20" s="10"/>
      <c r="P20" s="9"/>
    </row>
    <row r="21" spans="2:16" x14ac:dyDescent="0.25">
      <c r="B21" s="10"/>
      <c r="C21" s="26" t="s">
        <v>0</v>
      </c>
      <c r="D21" s="10"/>
      <c r="E21" s="9"/>
      <c r="F21" s="9"/>
      <c r="G21" s="9"/>
      <c r="H21" s="9"/>
      <c r="J21" s="10"/>
      <c r="K21" s="10"/>
      <c r="L21" s="10"/>
      <c r="M21" s="10"/>
      <c r="N21" s="10"/>
      <c r="O21" s="10"/>
      <c r="P21" s="10"/>
    </row>
    <row r="22" spans="2:16" x14ac:dyDescent="0.25">
      <c r="B22" s="9"/>
      <c r="I22" s="6" t="str">
        <f>+CAES!J8</f>
        <v>Córdoba</v>
      </c>
      <c r="J22" s="9"/>
      <c r="K22" s="10"/>
      <c r="L22" s="10"/>
      <c r="M22" s="10"/>
      <c r="N22" s="10"/>
      <c r="O22" s="10"/>
      <c r="P22" s="9"/>
    </row>
    <row r="23" spans="2:16" x14ac:dyDescent="0.25">
      <c r="B23" s="9"/>
      <c r="C23" s="3" t="s">
        <v>114</v>
      </c>
      <c r="D23" s="10"/>
      <c r="E23" s="10"/>
      <c r="F23" s="10"/>
      <c r="G23" s="10"/>
      <c r="H23" s="10"/>
      <c r="I23" s="17" t="str">
        <f>_xlfn.XLOOKUP(I22,ProvinciaZona[Provincia],ProvinciaZona[Columna2])</f>
        <v>C</v>
      </c>
      <c r="J23" s="10"/>
      <c r="K23" s="10"/>
      <c r="L23" s="10"/>
      <c r="M23" s="10"/>
      <c r="N23" s="10"/>
      <c r="O23" s="10"/>
      <c r="P23" s="10"/>
    </row>
    <row r="24" spans="2:16" x14ac:dyDescent="0.25">
      <c r="B24" s="10"/>
      <c r="C24" s="11" t="s">
        <v>115</v>
      </c>
      <c r="D24" s="10"/>
      <c r="E24" s="10"/>
      <c r="F24" s="10"/>
      <c r="G24" s="9"/>
      <c r="H24" s="16" t="s">
        <v>116</v>
      </c>
      <c r="I24" cm="1">
        <f t="array" ref="I24">_xlfn.XLOOKUP('CAES Enfriadora'!I23,Zona[Columna1],FCC[Columna2])</f>
        <v>1.1499999999999999</v>
      </c>
      <c r="J24" s="9"/>
      <c r="K24" s="10"/>
      <c r="L24" s="10"/>
      <c r="M24" s="10"/>
      <c r="N24" s="10"/>
      <c r="O24" s="10"/>
      <c r="P24" s="9"/>
    </row>
    <row r="25" spans="2:16" x14ac:dyDescent="0.25"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2:16" x14ac:dyDescent="0.25">
      <c r="B26" s="10"/>
      <c r="C26" s="9" t="s">
        <v>117</v>
      </c>
      <c r="D26" s="10"/>
      <c r="E26" s="10"/>
      <c r="F26" s="10"/>
      <c r="G26" s="10"/>
      <c r="H26" s="27" t="s">
        <v>118</v>
      </c>
      <c r="I26" s="17">
        <v>25</v>
      </c>
      <c r="J26" s="9" t="s">
        <v>119</v>
      </c>
      <c r="K26" s="10"/>
      <c r="L26" s="10"/>
      <c r="M26" s="10"/>
      <c r="N26" s="10"/>
      <c r="O26" s="10"/>
      <c r="P26" s="9"/>
    </row>
    <row r="27" spans="2:16" x14ac:dyDescent="0.25">
      <c r="B27" s="10"/>
      <c r="C27" s="9"/>
      <c r="D27" s="10"/>
      <c r="E27" s="10"/>
      <c r="F27" s="9"/>
      <c r="G27" s="9"/>
      <c r="H27" s="9"/>
      <c r="I27" s="17"/>
      <c r="J27" s="9"/>
      <c r="K27" s="10"/>
      <c r="L27" s="10"/>
      <c r="M27" s="10"/>
      <c r="N27" s="10"/>
      <c r="O27" s="10"/>
      <c r="P27" s="10"/>
    </row>
    <row r="28" spans="2:16" x14ac:dyDescent="0.25">
      <c r="B28" s="11" t="s">
        <v>120</v>
      </c>
      <c r="C28" s="11"/>
      <c r="D28" s="11"/>
      <c r="E28" s="9"/>
      <c r="F28" s="9"/>
      <c r="G28" s="9"/>
      <c r="H28" s="9"/>
      <c r="I28" s="9"/>
      <c r="J28" s="9"/>
      <c r="K28" s="10"/>
      <c r="L28" s="10"/>
      <c r="M28" s="10"/>
      <c r="N28" s="10"/>
    </row>
    <row r="29" spans="2:16" x14ac:dyDescent="0.25">
      <c r="B29" s="9"/>
      <c r="C29" s="9"/>
      <c r="D29" s="9"/>
      <c r="E29" s="9"/>
      <c r="F29" s="9"/>
      <c r="G29" s="9"/>
      <c r="H29" s="9"/>
      <c r="I29" s="9"/>
      <c r="J29" s="9"/>
      <c r="K29" s="10"/>
      <c r="L29" s="10"/>
      <c r="M29" s="10"/>
      <c r="N29" s="10"/>
    </row>
    <row r="30" spans="2:16" x14ac:dyDescent="0.25">
      <c r="B30" s="28" t="s">
        <v>121</v>
      </c>
      <c r="C30" s="29" t="s">
        <v>107</v>
      </c>
      <c r="D30" s="29" t="s">
        <v>61</v>
      </c>
      <c r="E30" s="29" t="s">
        <v>113</v>
      </c>
      <c r="F30" s="29" t="s">
        <v>110</v>
      </c>
      <c r="G30" s="29" t="s">
        <v>116</v>
      </c>
      <c r="H30" s="29" t="s">
        <v>78</v>
      </c>
      <c r="J30" s="9"/>
      <c r="K30" s="10"/>
      <c r="P30" s="9"/>
    </row>
    <row r="31" spans="2:16" x14ac:dyDescent="0.25">
      <c r="B31" s="30">
        <f>(1/C31-1/D31)*E31*F31*G31*H31</f>
        <v>280695.61046511622</v>
      </c>
      <c r="C31" s="31">
        <f>I16</f>
        <v>2.58</v>
      </c>
      <c r="D31" s="31">
        <f>I9</f>
        <v>4</v>
      </c>
      <c r="E31" s="31">
        <f>I20</f>
        <v>6570</v>
      </c>
      <c r="F31" s="31">
        <f>I18</f>
        <v>0.75</v>
      </c>
      <c r="G31" s="31">
        <f>I24</f>
        <v>1.1499999999999999</v>
      </c>
      <c r="H31" s="31">
        <f>I8</f>
        <v>360</v>
      </c>
      <c r="J31" s="17"/>
      <c r="K31" s="10"/>
      <c r="P31" s="17"/>
    </row>
  </sheetData>
  <mergeCells count="2">
    <mergeCell ref="B2:K3"/>
    <mergeCell ref="B6:C6"/>
  </mergeCells>
  <conditionalFormatting sqref="M6:M9">
    <cfRule type="containsText" dxfId="6" priority="1" operator="containsText" text="FALSO">
      <formula>NOT(ISERROR(SEARCH("FALSO",M6)))</formula>
    </cfRule>
    <cfRule type="containsText" dxfId="5" priority="2" operator="containsText" text="VERDADERO">
      <formula>NOT(ISERROR(SEARCH("VERDADERO",M6)))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7D19D-43C8-4957-8815-045540E133D2}">
  <dimension ref="C1:Q32"/>
  <sheetViews>
    <sheetView topLeftCell="A4" workbookViewId="0">
      <selection activeCell="Q14" sqref="Q14"/>
    </sheetView>
  </sheetViews>
  <sheetFormatPr baseColWidth="10" defaultRowHeight="15" x14ac:dyDescent="0.25"/>
  <cols>
    <col min="10" max="10" width="20.28515625" bestFit="1" customWidth="1"/>
    <col min="16" max="16" width="12.85546875" customWidth="1"/>
  </cols>
  <sheetData>
    <row r="1" spans="3:17" ht="15" customHeight="1" x14ac:dyDescent="0.25">
      <c r="C1" s="157" t="s">
        <v>173</v>
      </c>
      <c r="D1" s="157"/>
      <c r="E1" s="157"/>
      <c r="F1" s="157"/>
      <c r="G1" s="157"/>
      <c r="H1" s="157"/>
      <c r="I1" s="157"/>
      <c r="J1" s="157"/>
      <c r="K1" s="157"/>
      <c r="L1" s="157"/>
    </row>
    <row r="2" spans="3:17" ht="15" customHeight="1" x14ac:dyDescent="0.25">
      <c r="C2" s="157"/>
      <c r="D2" s="157"/>
      <c r="E2" s="157"/>
      <c r="F2" s="157"/>
      <c r="G2" s="157"/>
      <c r="H2" s="157"/>
      <c r="I2" s="157"/>
      <c r="J2" s="157"/>
      <c r="K2" s="157"/>
      <c r="L2" s="157"/>
    </row>
    <row r="6" spans="3:17" x14ac:dyDescent="0.25">
      <c r="P6" s="43" t="s">
        <v>88</v>
      </c>
    </row>
    <row r="7" spans="3:17" ht="15.75" x14ac:dyDescent="0.25">
      <c r="C7" s="158" t="s">
        <v>85</v>
      </c>
      <c r="D7" s="158"/>
      <c r="E7" s="9"/>
      <c r="F7" s="9"/>
      <c r="G7" s="9"/>
      <c r="H7" s="9"/>
      <c r="I7" s="9"/>
      <c r="J7" s="9"/>
      <c r="K7" s="9"/>
      <c r="L7" s="10"/>
      <c r="N7" s="10"/>
      <c r="P7" s="42" t="str">
        <f>CAES!E25</f>
        <v>Aire</v>
      </c>
    </row>
    <row r="8" spans="3:17" x14ac:dyDescent="0.25">
      <c r="C8" s="11"/>
      <c r="D8" s="9" t="s">
        <v>168</v>
      </c>
      <c r="E8" s="10"/>
      <c r="F8" s="10"/>
      <c r="G8" s="10"/>
      <c r="H8" s="9"/>
      <c r="I8" s="9"/>
      <c r="J8" s="12"/>
      <c r="K8" s="9"/>
      <c r="L8" s="9" t="s">
        <v>169</v>
      </c>
      <c r="M8" s="10"/>
      <c r="N8" s="10" t="str">
        <f>IF(J9&lt;20,"VERDADERO","FALSO")</f>
        <v>FALSO</v>
      </c>
    </row>
    <row r="9" spans="3:17" x14ac:dyDescent="0.25">
      <c r="C9" s="9"/>
      <c r="D9" s="3" t="s">
        <v>89</v>
      </c>
      <c r="E9" s="10"/>
      <c r="F9" s="10"/>
      <c r="G9" s="10"/>
      <c r="H9" s="9"/>
      <c r="I9" s="14" t="s">
        <v>90</v>
      </c>
      <c r="J9" s="9">
        <f>CAES!E20</f>
        <v>360</v>
      </c>
      <c r="K9" s="9" t="s">
        <v>91</v>
      </c>
      <c r="L9" s="9" t="s">
        <v>170</v>
      </c>
      <c r="M9" s="10"/>
      <c r="N9" s="10" t="str">
        <f>IF(J9&lt;8,"VERDADERO","FALSO")</f>
        <v>FALSO</v>
      </c>
    </row>
    <row r="10" spans="3:17" x14ac:dyDescent="0.25">
      <c r="C10" s="9"/>
      <c r="D10" s="11" t="s">
        <v>93</v>
      </c>
      <c r="E10" s="10"/>
      <c r="F10" s="10"/>
      <c r="G10" s="10"/>
      <c r="H10" s="9"/>
      <c r="I10" s="16" t="s">
        <v>61</v>
      </c>
      <c r="J10" s="9">
        <f>CAES!E21</f>
        <v>4</v>
      </c>
      <c r="K10" s="9" t="s">
        <v>94</v>
      </c>
      <c r="L10" s="9" t="s">
        <v>171</v>
      </c>
      <c r="M10" s="10"/>
      <c r="N10" s="10"/>
    </row>
    <row r="11" spans="3:17" x14ac:dyDescent="0.25">
      <c r="C11" s="9"/>
      <c r="D11" s="11" t="s">
        <v>96</v>
      </c>
      <c r="E11" s="10"/>
      <c r="F11" s="9"/>
      <c r="G11" s="9"/>
      <c r="H11" s="9"/>
      <c r="I11" s="9"/>
      <c r="J11" s="17" t="str">
        <f>CAES!K20</f>
        <v>R290</v>
      </c>
      <c r="K11" s="9"/>
      <c r="L11" s="10"/>
      <c r="M11" s="10"/>
      <c r="N11" s="10"/>
    </row>
    <row r="12" spans="3:17" x14ac:dyDescent="0.25">
      <c r="C12" s="9"/>
      <c r="D12" s="9" t="s">
        <v>98</v>
      </c>
      <c r="E12" s="10"/>
      <c r="F12" s="10"/>
      <c r="G12" s="10"/>
      <c r="H12" s="10"/>
      <c r="I12" s="9"/>
      <c r="J12" s="9">
        <f>CAES!K21</f>
        <v>3</v>
      </c>
      <c r="K12" s="9"/>
      <c r="L12" s="10"/>
      <c r="M12" s="10"/>
      <c r="N12" s="10"/>
    </row>
    <row r="13" spans="3:17" x14ac:dyDescent="0.25">
      <c r="C13" s="9"/>
      <c r="D13" s="10" t="s">
        <v>172</v>
      </c>
      <c r="E13" s="10"/>
      <c r="F13" s="10"/>
      <c r="G13" s="10"/>
      <c r="H13" s="10"/>
      <c r="I13" s="10"/>
      <c r="J13" s="10">
        <f>IF(AND(J12&lt;150,J14="Nueva",P7="Agua"),0.9,1)</f>
        <v>1</v>
      </c>
      <c r="K13" s="9"/>
      <c r="L13" s="10"/>
      <c r="M13" s="10"/>
      <c r="N13" s="10"/>
      <c r="P13" t="s">
        <v>183</v>
      </c>
      <c r="Q13" t="e" cm="1">
        <f t="array" ref="Q13">_xlfn.IFS(AND(N8="VERDADERO",J18=ANEXO!U13,'CAES Enfriadora'!I13=ANEXO!R12),2.55,AND(N8="VERDADERO",J18=ANEXO!U13,'CAES Enfriadora'!I13=ANEXO!S12),2.04,AND(N8="FALSO",J18=ANEXO!U13,'CAES Enfriadora'!I13=ANEXO!R12),2.65,AND(N8="FALSO",J18=ANEXO!U13,'CAES Enfriadora'!I13=ANEXO!S12),2.12,AND(N9="VERDADERO",J18=ANEXO!U14,'CAES Enfriadora'!I13=ANEXO!R12),1.6,AND(N9="VERDADERO",J18=ANEXO!U14,'CAES Enfriadora'!I13=ANEXO!S12),1.28,AND(N9="FALSO",J18=ANEXO!U14,'CAES Enfriadora'!I13=ANEXO!R12),1.7,AND(N9="FALSO",J18=ANEXO!U14,'CAES Enfriadora'!I13=ANEXO!S12),1.36)</f>
        <v>#N/A</v>
      </c>
    </row>
    <row r="14" spans="3:17" x14ac:dyDescent="0.25">
      <c r="C14" s="9"/>
      <c r="D14" s="19" t="s">
        <v>102</v>
      </c>
      <c r="E14" s="10"/>
      <c r="F14" s="10"/>
      <c r="G14" s="10"/>
      <c r="H14" s="10"/>
      <c r="I14" s="10"/>
      <c r="J14" s="20" t="str">
        <f>CAES!D29</f>
        <v>Existente</v>
      </c>
      <c r="K14" s="9"/>
      <c r="L14" s="10"/>
      <c r="M14" s="10"/>
      <c r="N14" s="10"/>
      <c r="P14" t="s">
        <v>184</v>
      </c>
      <c r="Q14" t="e" cm="1">
        <f t="array" ref="Q14">_xlfn.IFS(AND(N8="VERDADERO",J18=ANEXO!U13,'CAES Enfriadora'!I13=ANEXO!R12),3.25,AND(N8="VERDADERO",J18=ANEXO!U13,'CAES Enfriadora'!I13=ANEXO!S12),2.6,AND(N8="FALSO",J18=ANEXO!U13,'CAES Enfriadora'!I13=ANEXO!R12),3.4,AND(N8="FALSO",J18=ANEXO!U13,'CAES Enfriadora'!I13=ANEXO!S12),2.72,AND(N9="VERDADERO",J18=ANEXO!U14,'CAES Enfriadora'!I13=ANEXO!R12),2,AND(N9="VERDADERO",J18=ANEXO!U14,'CAES Enfriadora'!I13=ANEXO!S12),1.6,AND(N9="FALSO",J18=ANEXO!U14,'CAES Enfriadora'!I13=ANEXO!R12),2.1,AND(N9="FALSO",J18=ANEXO!U14,'CAES Enfriadora'!I13=ANEXO!S12),1.68)</f>
        <v>#N/A</v>
      </c>
    </row>
    <row r="15" spans="3:17" x14ac:dyDescent="0.25">
      <c r="C15" s="9"/>
      <c r="D15" s="11" t="s">
        <v>179</v>
      </c>
      <c r="E15" s="9"/>
      <c r="F15" s="9"/>
      <c r="G15" s="9"/>
      <c r="H15" s="9"/>
      <c r="I15" s="9"/>
      <c r="J15" s="17"/>
      <c r="K15" s="9"/>
      <c r="L15" s="10"/>
      <c r="M15" s="10"/>
      <c r="N15" s="10"/>
    </row>
    <row r="16" spans="3:17" x14ac:dyDescent="0.25">
      <c r="C16" s="9"/>
      <c r="D16" s="9" t="s">
        <v>104</v>
      </c>
      <c r="E16" s="10"/>
      <c r="F16" s="10"/>
      <c r="G16" s="10"/>
      <c r="H16" s="10"/>
      <c r="I16" s="9" t="s">
        <v>105</v>
      </c>
      <c r="J16" s="9" t="e">
        <f>IF(P7="Aire",Q13,Q14)</f>
        <v>#N/A</v>
      </c>
      <c r="K16" s="9" t="s">
        <v>94</v>
      </c>
      <c r="L16" s="10"/>
      <c r="M16" s="10"/>
      <c r="N16" s="10"/>
    </row>
    <row r="17" spans="3:14" x14ac:dyDescent="0.25">
      <c r="C17" s="9"/>
      <c r="D17" s="11" t="s">
        <v>106</v>
      </c>
      <c r="E17" s="10"/>
      <c r="F17" s="10"/>
      <c r="G17" s="10"/>
      <c r="H17" s="10"/>
      <c r="I17" s="21" t="s">
        <v>107</v>
      </c>
      <c r="J17" s="10" t="e">
        <f>IF(J13=1,J16,J13*J16)</f>
        <v>#N/A</v>
      </c>
      <c r="K17" s="10"/>
      <c r="L17" s="10"/>
      <c r="M17" s="10"/>
      <c r="N17" s="10"/>
    </row>
    <row r="18" spans="3:14" x14ac:dyDescent="0.25">
      <c r="C18" s="9"/>
      <c r="D18" s="11" t="s">
        <v>108</v>
      </c>
      <c r="E18" s="10"/>
      <c r="F18" s="10"/>
      <c r="G18" s="9"/>
      <c r="H18" s="9"/>
      <c r="I18" s="9"/>
      <c r="J18" s="23" t="str">
        <f>CAES!B31</f>
        <v>MT (-8/-2 ºC)</v>
      </c>
      <c r="K18" s="9"/>
      <c r="L18" s="10"/>
      <c r="M18" s="10"/>
      <c r="N18" s="10"/>
    </row>
    <row r="19" spans="3:14" ht="18.75" x14ac:dyDescent="0.3">
      <c r="C19" s="9"/>
      <c r="D19" s="9" t="s">
        <v>109</v>
      </c>
      <c r="E19" s="10"/>
      <c r="F19" s="10"/>
      <c r="G19" s="10"/>
      <c r="H19" s="9"/>
      <c r="I19" s="16" t="s">
        <v>110</v>
      </c>
      <c r="J19" s="17">
        <f>CAES!K31</f>
        <v>0.75</v>
      </c>
      <c r="K19" s="24"/>
      <c r="L19" s="10"/>
      <c r="M19" s="10"/>
      <c r="N19" s="10"/>
    </row>
    <row r="20" spans="3:14" x14ac:dyDescent="0.25">
      <c r="C20" s="9"/>
      <c r="D20" s="9" t="s">
        <v>111</v>
      </c>
      <c r="E20" s="10"/>
      <c r="F20" s="10"/>
      <c r="G20" s="10"/>
      <c r="H20" s="10"/>
      <c r="I20" s="10"/>
      <c r="J20" s="25">
        <v>0</v>
      </c>
      <c r="K20" s="10"/>
      <c r="L20" s="10"/>
      <c r="M20" s="10"/>
      <c r="N20" s="10"/>
    </row>
    <row r="21" spans="3:14" x14ac:dyDescent="0.25">
      <c r="C21" s="9"/>
      <c r="D21" s="10" t="s">
        <v>112</v>
      </c>
      <c r="E21" s="10"/>
      <c r="F21" s="10"/>
      <c r="G21" s="10"/>
      <c r="H21" s="9"/>
      <c r="I21" s="16" t="s">
        <v>113</v>
      </c>
      <c r="J21" s="10">
        <f>CAES!K26</f>
        <v>6570</v>
      </c>
      <c r="K21" s="9" t="s">
        <v>113</v>
      </c>
      <c r="L21" s="10"/>
      <c r="M21" s="10"/>
      <c r="N21" s="10"/>
    </row>
    <row r="22" spans="3:14" x14ac:dyDescent="0.25"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</row>
    <row r="23" spans="3:14" x14ac:dyDescent="0.25">
      <c r="C23" s="9"/>
      <c r="D23" s="26" t="s">
        <v>0</v>
      </c>
      <c r="E23" s="10"/>
      <c r="F23" s="9"/>
      <c r="G23" s="9"/>
      <c r="H23" s="9"/>
      <c r="I23" s="9"/>
      <c r="K23" s="9"/>
      <c r="L23" s="10"/>
      <c r="M23" s="10"/>
      <c r="N23" s="10"/>
    </row>
    <row r="24" spans="3:14" x14ac:dyDescent="0.25">
      <c r="C24" s="9"/>
      <c r="D24" s="3" t="s">
        <v>114</v>
      </c>
      <c r="E24" s="10"/>
      <c r="F24" s="10"/>
      <c r="G24" s="10"/>
      <c r="H24" s="10"/>
      <c r="I24" s="10"/>
      <c r="J24" s="3" t="str">
        <f>CAES!J8</f>
        <v>Córdoba</v>
      </c>
      <c r="K24" s="10"/>
      <c r="L24" s="10"/>
      <c r="M24" s="10"/>
      <c r="N24" s="10"/>
    </row>
    <row r="25" spans="3:14" x14ac:dyDescent="0.25">
      <c r="C25" s="10"/>
      <c r="D25" s="11" t="s">
        <v>115</v>
      </c>
      <c r="E25" s="10"/>
      <c r="F25" s="10"/>
      <c r="G25" s="10"/>
      <c r="H25" s="9"/>
      <c r="I25" s="16" t="s">
        <v>116</v>
      </c>
      <c r="J25" s="17">
        <f>CAES!K36</f>
        <v>1.1499999999999999</v>
      </c>
      <c r="K25" s="9"/>
      <c r="L25" s="10"/>
      <c r="M25" s="10"/>
      <c r="N25" s="10"/>
    </row>
    <row r="26" spans="3:14" x14ac:dyDescent="0.25">
      <c r="C26" s="9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3:14" x14ac:dyDescent="0.25">
      <c r="C27" s="10"/>
      <c r="D27" s="9" t="s">
        <v>117</v>
      </c>
      <c r="E27" s="10"/>
      <c r="F27" s="10"/>
      <c r="G27" s="10"/>
      <c r="H27" s="10"/>
      <c r="I27" s="27" t="s">
        <v>118</v>
      </c>
      <c r="J27" s="17">
        <v>25</v>
      </c>
      <c r="K27" s="9" t="s">
        <v>119</v>
      </c>
      <c r="L27" s="10"/>
      <c r="M27" s="10"/>
      <c r="N27" s="10"/>
    </row>
    <row r="28" spans="3:14" x14ac:dyDescent="0.25">
      <c r="C28" s="10"/>
      <c r="D28" s="9"/>
      <c r="E28" s="10"/>
      <c r="F28" s="10"/>
      <c r="G28" s="9"/>
      <c r="H28" s="9"/>
      <c r="I28" s="9"/>
      <c r="J28" s="17"/>
      <c r="K28" s="9"/>
      <c r="L28" s="10"/>
      <c r="M28" s="10"/>
      <c r="N28" s="10"/>
    </row>
    <row r="29" spans="3:14" x14ac:dyDescent="0.25">
      <c r="C29" s="11" t="s">
        <v>120</v>
      </c>
      <c r="D29" s="11"/>
      <c r="E29" s="11"/>
      <c r="F29" s="9"/>
      <c r="G29" s="9"/>
      <c r="H29" s="9"/>
      <c r="I29" s="9"/>
      <c r="J29" s="9"/>
      <c r="K29" s="9"/>
      <c r="L29" s="10"/>
      <c r="M29" s="10"/>
      <c r="N29" s="10"/>
    </row>
    <row r="30" spans="3:14" x14ac:dyDescent="0.25">
      <c r="C30" s="9"/>
      <c r="D30" s="9"/>
      <c r="E30" s="9"/>
      <c r="F30" s="9"/>
      <c r="G30" s="9"/>
      <c r="H30" s="9"/>
      <c r="I30" s="9"/>
      <c r="J30" s="9"/>
      <c r="K30" s="9"/>
      <c r="L30" s="10"/>
      <c r="M30" s="10"/>
      <c r="N30" s="10"/>
    </row>
    <row r="31" spans="3:14" x14ac:dyDescent="0.25">
      <c r="C31" s="28" t="s">
        <v>121</v>
      </c>
      <c r="D31" s="29" t="s">
        <v>107</v>
      </c>
      <c r="E31" s="29" t="s">
        <v>61</v>
      </c>
      <c r="F31" s="29" t="s">
        <v>113</v>
      </c>
      <c r="G31" s="29" t="s">
        <v>110</v>
      </c>
      <c r="H31" s="29" t="s">
        <v>116</v>
      </c>
      <c r="I31" s="29" t="s">
        <v>78</v>
      </c>
      <c r="K31" s="9"/>
      <c r="L31" s="10"/>
    </row>
    <row r="32" spans="3:14" x14ac:dyDescent="0.25">
      <c r="C32" s="30" t="e">
        <f>(1/D32-1/E32)*F32*G32*H32*I32</f>
        <v>#N/A</v>
      </c>
      <c r="D32" s="31" t="e">
        <f>J17</f>
        <v>#N/A</v>
      </c>
      <c r="E32" s="31">
        <f>J10</f>
        <v>4</v>
      </c>
      <c r="F32" s="31">
        <f>J21</f>
        <v>6570</v>
      </c>
      <c r="G32" s="31">
        <f>J19</f>
        <v>0.75</v>
      </c>
      <c r="H32" s="31">
        <f>J25</f>
        <v>1.1499999999999999</v>
      </c>
      <c r="I32" s="31">
        <f>J9</f>
        <v>360</v>
      </c>
      <c r="K32" s="17"/>
      <c r="L32" s="10"/>
    </row>
  </sheetData>
  <mergeCells count="2">
    <mergeCell ref="C1:L2"/>
    <mergeCell ref="C7:D7"/>
  </mergeCells>
  <conditionalFormatting sqref="N8:N10">
    <cfRule type="containsText" dxfId="4" priority="1" operator="containsText" text="FALSO">
      <formula>NOT(ISERROR(SEARCH("FALSO",N8)))</formula>
    </cfRule>
    <cfRule type="containsText" dxfId="3" priority="2" operator="containsText" text="VERDADERO">
      <formula>NOT(ISERROR(SEARCH("VERDADERO",N8)))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6B4FC-3D9F-4FE7-AB77-06B01A6AD08D}">
  <dimension ref="C1:M21"/>
  <sheetViews>
    <sheetView workbookViewId="0">
      <selection activeCell="D22" sqref="D22"/>
    </sheetView>
  </sheetViews>
  <sheetFormatPr baseColWidth="10" defaultRowHeight="15" x14ac:dyDescent="0.25"/>
  <cols>
    <col min="4" max="4" width="20.28515625" bestFit="1" customWidth="1"/>
  </cols>
  <sheetData>
    <row r="1" spans="3:13" ht="23.25" customHeight="1" x14ac:dyDescent="0.25">
      <c r="C1" s="157" t="s">
        <v>158</v>
      </c>
      <c r="D1" s="157"/>
      <c r="E1" s="157"/>
      <c r="F1" s="157"/>
      <c r="G1" s="157"/>
      <c r="H1" s="157"/>
      <c r="I1" s="157"/>
      <c r="J1" s="157"/>
      <c r="K1" s="157"/>
      <c r="L1" s="157"/>
      <c r="M1" s="157"/>
    </row>
    <row r="2" spans="3:13" ht="23.25" customHeight="1" x14ac:dyDescent="0.25"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</row>
    <row r="7" spans="3:13" x14ac:dyDescent="0.25">
      <c r="K7" t="str">
        <f>+CAES!J10</f>
        <v>MWW-FD-42004</v>
      </c>
    </row>
    <row r="9" spans="3:13" x14ac:dyDescent="0.25">
      <c r="D9" s="18" t="s">
        <v>159</v>
      </c>
      <c r="I9" s="159" t="str">
        <f>CAES!P5</f>
        <v>Recuperación de calor del 20%</v>
      </c>
      <c r="J9" s="159"/>
      <c r="K9" s="159"/>
    </row>
    <row r="11" spans="3:13" x14ac:dyDescent="0.25">
      <c r="D11" s="18" t="s">
        <v>160</v>
      </c>
      <c r="J11" s="162" t="s">
        <v>161</v>
      </c>
      <c r="K11" cm="1">
        <f t="array" ref="K11">_xlfn.IFS(I9="Recuperación de calor del 20%",_xlfn.XLOOKUP(K7,ANEXO!B2:B406,ANEXO!F2:F406),I9="Recuperación de calor del 80%",_xlfn.XLOOKUP(K7,ANEXO!B2:B406,ANEXO!G2:G406),I9="Recuperación de calor del 100%",_xlfn.XLOOKUP(K7,ANEXO!B2:B406,ANEXO!H2:H406),I9="Recuperación de calor de aceite",_xlfn.XLOOKUP(K7,ANEXO!B2:B406,ANEXO!F2:F406),I9="",0)</f>
        <v>109.2</v>
      </c>
    </row>
    <row r="12" spans="3:13" x14ac:dyDescent="0.25">
      <c r="D12" s="18" t="s">
        <v>629</v>
      </c>
      <c r="J12" s="36" t="s">
        <v>630</v>
      </c>
      <c r="K12">
        <f>+K11/(1.16277*K14)</f>
        <v>18.782734332671122</v>
      </c>
    </row>
    <row r="13" spans="3:13" x14ac:dyDescent="0.25">
      <c r="D13" s="18"/>
      <c r="J13" s="162"/>
    </row>
    <row r="14" spans="3:13" x14ac:dyDescent="0.25">
      <c r="D14" s="18" t="s">
        <v>639</v>
      </c>
      <c r="J14" s="163" t="s">
        <v>632</v>
      </c>
      <c r="K14">
        <f>++CAES!R9</f>
        <v>5</v>
      </c>
    </row>
    <row r="15" spans="3:13" x14ac:dyDescent="0.25">
      <c r="D15" s="18" t="s">
        <v>162</v>
      </c>
      <c r="J15" s="36" t="s">
        <v>113</v>
      </c>
      <c r="K15" s="37">
        <f>CAES!R8</f>
        <v>1920</v>
      </c>
    </row>
    <row r="16" spans="3:13" x14ac:dyDescent="0.25">
      <c r="D16" s="18" t="s">
        <v>163</v>
      </c>
      <c r="J16" s="14" t="s">
        <v>164</v>
      </c>
      <c r="K16" s="37">
        <f>+CAES!R10</f>
        <v>0.85</v>
      </c>
    </row>
    <row r="18" spans="4:10" x14ac:dyDescent="0.25">
      <c r="D18" s="11" t="s">
        <v>120</v>
      </c>
      <c r="E18" s="11"/>
      <c r="F18" s="11"/>
      <c r="G18" s="9"/>
      <c r="H18" s="9"/>
      <c r="I18" s="9"/>
      <c r="J18" s="9"/>
    </row>
    <row r="19" spans="4:10" x14ac:dyDescent="0.25">
      <c r="D19" s="9"/>
      <c r="E19" s="9"/>
      <c r="F19" s="9"/>
      <c r="G19" s="9"/>
      <c r="H19" s="9"/>
      <c r="I19" s="9"/>
      <c r="J19" s="9"/>
    </row>
    <row r="20" spans="4:10" x14ac:dyDescent="0.25">
      <c r="D20" s="28" t="s">
        <v>121</v>
      </c>
      <c r="E20" s="38" t="s">
        <v>630</v>
      </c>
      <c r="F20" s="164" t="s">
        <v>631</v>
      </c>
      <c r="G20" s="164" t="s">
        <v>632</v>
      </c>
      <c r="H20" s="38" t="s">
        <v>156</v>
      </c>
      <c r="I20" s="39" t="s">
        <v>164</v>
      </c>
      <c r="J20" s="9"/>
    </row>
    <row r="21" spans="4:10" x14ac:dyDescent="0.25">
      <c r="D21" s="30">
        <f>IF(CAES!P4="No",0,E21*H21*F21*G21*(1/I21))</f>
        <v>246648.6800029747</v>
      </c>
      <c r="E21" s="40">
        <f>+K12</f>
        <v>18.782734332671122</v>
      </c>
      <c r="F21" s="160">
        <v>1.1627000000000001</v>
      </c>
      <c r="G21" s="170">
        <f>+CAES!R9</f>
        <v>5</v>
      </c>
      <c r="H21" s="40">
        <f>K15</f>
        <v>1920</v>
      </c>
      <c r="I21" s="169">
        <f>+K16</f>
        <v>0.85</v>
      </c>
      <c r="J21" s="17"/>
    </row>
  </sheetData>
  <mergeCells count="2">
    <mergeCell ref="C1:M2"/>
    <mergeCell ref="I9:K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DEFC3-F9E4-4F71-8BCD-5C2D96CD46A6}">
  <dimension ref="A1:W408"/>
  <sheetViews>
    <sheetView zoomScale="85" zoomScaleNormal="85" workbookViewId="0">
      <selection activeCell="T5" sqref="T5:T10"/>
    </sheetView>
  </sheetViews>
  <sheetFormatPr baseColWidth="10" defaultRowHeight="15" x14ac:dyDescent="0.25"/>
  <cols>
    <col min="2" max="2" width="15.140625" customWidth="1"/>
    <col min="11" max="11" width="16.28515625" customWidth="1"/>
    <col min="13" max="14" width="15.7109375" customWidth="1"/>
    <col min="18" max="18" width="16" customWidth="1"/>
  </cols>
  <sheetData>
    <row r="1" spans="1:23" x14ac:dyDescent="0.25">
      <c r="A1" t="s">
        <v>64</v>
      </c>
      <c r="B1" t="s">
        <v>197</v>
      </c>
      <c r="C1" t="s">
        <v>61</v>
      </c>
      <c r="D1" t="s">
        <v>198</v>
      </c>
      <c r="E1" t="s">
        <v>199</v>
      </c>
      <c r="F1" t="s">
        <v>200</v>
      </c>
      <c r="G1" t="s">
        <v>201</v>
      </c>
      <c r="H1" t="s">
        <v>202</v>
      </c>
      <c r="I1" t="s">
        <v>101</v>
      </c>
      <c r="J1" t="s">
        <v>88</v>
      </c>
      <c r="K1" t="s">
        <v>606</v>
      </c>
      <c r="L1" t="s">
        <v>615</v>
      </c>
    </row>
    <row r="2" spans="1:23" x14ac:dyDescent="0.25">
      <c r="A2" t="s">
        <v>70</v>
      </c>
      <c r="B2" t="s">
        <v>203</v>
      </c>
      <c r="C2">
        <v>3.23</v>
      </c>
      <c r="D2">
        <v>5.04</v>
      </c>
      <c r="E2" t="s">
        <v>428</v>
      </c>
      <c r="F2">
        <v>0</v>
      </c>
      <c r="G2">
        <v>0</v>
      </c>
      <c r="H2">
        <v>0</v>
      </c>
      <c r="J2" t="s">
        <v>97</v>
      </c>
      <c r="K2" t="s">
        <v>607</v>
      </c>
      <c r="L2" t="s">
        <v>188</v>
      </c>
    </row>
    <row r="3" spans="1:23" x14ac:dyDescent="0.25">
      <c r="A3" t="s">
        <v>70</v>
      </c>
      <c r="B3" t="s">
        <v>204</v>
      </c>
      <c r="C3">
        <v>2.87</v>
      </c>
      <c r="D3">
        <v>6.39</v>
      </c>
      <c r="E3" t="s">
        <v>428</v>
      </c>
      <c r="F3">
        <v>0</v>
      </c>
      <c r="G3">
        <v>0</v>
      </c>
      <c r="H3">
        <v>0</v>
      </c>
      <c r="J3" t="s">
        <v>97</v>
      </c>
      <c r="K3" t="s">
        <v>607</v>
      </c>
      <c r="L3" t="s">
        <v>188</v>
      </c>
    </row>
    <row r="4" spans="1:23" x14ac:dyDescent="0.25">
      <c r="A4" t="s">
        <v>70</v>
      </c>
      <c r="B4" t="s">
        <v>205</v>
      </c>
      <c r="C4">
        <v>2.71</v>
      </c>
      <c r="D4">
        <v>7.62</v>
      </c>
      <c r="E4" t="s">
        <v>428</v>
      </c>
      <c r="F4">
        <v>0</v>
      </c>
      <c r="G4">
        <v>0</v>
      </c>
      <c r="H4">
        <v>0</v>
      </c>
      <c r="J4" t="s">
        <v>97</v>
      </c>
      <c r="K4" t="s">
        <v>607</v>
      </c>
      <c r="L4" t="s">
        <v>188</v>
      </c>
      <c r="O4" s="1" t="s">
        <v>0</v>
      </c>
      <c r="P4" s="1" t="s">
        <v>1</v>
      </c>
      <c r="R4" s="4" t="s">
        <v>64</v>
      </c>
      <c r="S4" t="s">
        <v>65</v>
      </c>
      <c r="T4" t="s">
        <v>633</v>
      </c>
      <c r="U4" t="s">
        <v>150</v>
      </c>
      <c r="V4">
        <v>8760</v>
      </c>
    </row>
    <row r="5" spans="1:23" x14ac:dyDescent="0.25">
      <c r="A5" t="s">
        <v>70</v>
      </c>
      <c r="B5" t="s">
        <v>206</v>
      </c>
      <c r="C5">
        <v>3.02</v>
      </c>
      <c r="D5">
        <v>9.6999999999999993</v>
      </c>
      <c r="E5" t="s">
        <v>428</v>
      </c>
      <c r="F5">
        <v>0</v>
      </c>
      <c r="G5">
        <v>0</v>
      </c>
      <c r="H5">
        <v>0</v>
      </c>
      <c r="J5" t="s">
        <v>97</v>
      </c>
      <c r="K5" t="s">
        <v>607</v>
      </c>
      <c r="L5" t="s">
        <v>188</v>
      </c>
      <c r="O5" s="1" t="s">
        <v>2</v>
      </c>
      <c r="P5" s="1" t="s">
        <v>3</v>
      </c>
      <c r="R5" s="4" t="s">
        <v>66</v>
      </c>
      <c r="S5">
        <v>0</v>
      </c>
      <c r="T5" s="42" t="s">
        <v>634</v>
      </c>
      <c r="U5" t="s">
        <v>151</v>
      </c>
      <c r="V5">
        <v>6570</v>
      </c>
    </row>
    <row r="6" spans="1:23" x14ac:dyDescent="0.25">
      <c r="A6" t="s">
        <v>70</v>
      </c>
      <c r="B6" t="s">
        <v>207</v>
      </c>
      <c r="C6">
        <v>2.74</v>
      </c>
      <c r="D6">
        <v>13.18</v>
      </c>
      <c r="E6" t="s">
        <v>428</v>
      </c>
      <c r="F6">
        <v>0</v>
      </c>
      <c r="G6">
        <v>0</v>
      </c>
      <c r="H6">
        <v>0</v>
      </c>
      <c r="J6" t="s">
        <v>97</v>
      </c>
      <c r="K6" t="s">
        <v>607</v>
      </c>
      <c r="L6" t="s">
        <v>188</v>
      </c>
      <c r="O6" s="1" t="s">
        <v>4</v>
      </c>
      <c r="P6" s="1" t="s">
        <v>5</v>
      </c>
      <c r="R6" s="4" t="s">
        <v>67</v>
      </c>
      <c r="S6">
        <v>3</v>
      </c>
      <c r="T6" s="42" t="s">
        <v>634</v>
      </c>
      <c r="U6" t="s">
        <v>152</v>
      </c>
      <c r="V6">
        <v>4380</v>
      </c>
    </row>
    <row r="7" spans="1:23" x14ac:dyDescent="0.25">
      <c r="A7" t="s">
        <v>70</v>
      </c>
      <c r="B7" t="s">
        <v>208</v>
      </c>
      <c r="C7">
        <v>3.98</v>
      </c>
      <c r="D7">
        <v>5.19</v>
      </c>
      <c r="E7" t="s">
        <v>428</v>
      </c>
      <c r="F7">
        <v>0</v>
      </c>
      <c r="G7">
        <v>0</v>
      </c>
      <c r="H7">
        <v>0</v>
      </c>
      <c r="J7" t="s">
        <v>97</v>
      </c>
      <c r="K7" t="s">
        <v>607</v>
      </c>
      <c r="L7" t="s">
        <v>188</v>
      </c>
      <c r="O7" s="1" t="s">
        <v>6</v>
      </c>
      <c r="P7" s="1" t="s">
        <v>5</v>
      </c>
      <c r="R7" s="4" t="s">
        <v>68</v>
      </c>
      <c r="S7">
        <v>1397</v>
      </c>
      <c r="T7" s="42" t="s">
        <v>634</v>
      </c>
    </row>
    <row r="8" spans="1:23" x14ac:dyDescent="0.25">
      <c r="A8" t="s">
        <v>70</v>
      </c>
      <c r="B8" t="s">
        <v>209</v>
      </c>
      <c r="C8">
        <v>3.92</v>
      </c>
      <c r="D8">
        <v>6.24</v>
      </c>
      <c r="E8" t="s">
        <v>428</v>
      </c>
      <c r="F8">
        <v>0</v>
      </c>
      <c r="G8">
        <v>0</v>
      </c>
      <c r="H8">
        <v>0</v>
      </c>
      <c r="J8" t="s">
        <v>97</v>
      </c>
      <c r="K8" t="s">
        <v>607</v>
      </c>
      <c r="L8" t="s">
        <v>188</v>
      </c>
      <c r="O8" s="1" t="s">
        <v>7</v>
      </c>
      <c r="P8" s="1" t="s">
        <v>8</v>
      </c>
      <c r="R8" s="4" t="s">
        <v>69</v>
      </c>
      <c r="S8">
        <v>1</v>
      </c>
      <c r="T8" s="42" t="s">
        <v>634</v>
      </c>
    </row>
    <row r="9" spans="1:23" x14ac:dyDescent="0.25">
      <c r="A9" t="s">
        <v>70</v>
      </c>
      <c r="B9" t="s">
        <v>210</v>
      </c>
      <c r="C9">
        <v>3.69</v>
      </c>
      <c r="D9">
        <v>6.93</v>
      </c>
      <c r="E9" t="s">
        <v>428</v>
      </c>
      <c r="F9">
        <v>0</v>
      </c>
      <c r="G9">
        <v>0</v>
      </c>
      <c r="H9">
        <v>0</v>
      </c>
      <c r="J9" t="s">
        <v>97</v>
      </c>
      <c r="K9" t="s">
        <v>607</v>
      </c>
      <c r="L9" t="s">
        <v>188</v>
      </c>
      <c r="O9" s="1" t="s">
        <v>9</v>
      </c>
      <c r="P9" s="1" t="s">
        <v>8</v>
      </c>
      <c r="R9" s="4" t="s">
        <v>70</v>
      </c>
      <c r="S9">
        <v>1430</v>
      </c>
      <c r="T9" s="42" t="s">
        <v>634</v>
      </c>
    </row>
    <row r="10" spans="1:23" x14ac:dyDescent="0.25">
      <c r="A10" t="s">
        <v>70</v>
      </c>
      <c r="B10" t="s">
        <v>211</v>
      </c>
      <c r="C10">
        <v>3.71</v>
      </c>
      <c r="D10">
        <v>7.71</v>
      </c>
      <c r="E10" t="s">
        <v>428</v>
      </c>
      <c r="F10">
        <v>0</v>
      </c>
      <c r="G10">
        <v>0</v>
      </c>
      <c r="H10">
        <v>0</v>
      </c>
      <c r="J10" t="s">
        <v>97</v>
      </c>
      <c r="K10" t="s">
        <v>607</v>
      </c>
      <c r="L10" t="s">
        <v>188</v>
      </c>
      <c r="O10" s="1" t="s">
        <v>10</v>
      </c>
      <c r="P10" s="1" t="s">
        <v>5</v>
      </c>
      <c r="R10" s="4" t="s">
        <v>71</v>
      </c>
      <c r="S10">
        <v>146</v>
      </c>
      <c r="T10" s="42" t="s">
        <v>634</v>
      </c>
      <c r="U10" s="4"/>
    </row>
    <row r="11" spans="1:23" x14ac:dyDescent="0.25">
      <c r="A11" t="s">
        <v>70</v>
      </c>
      <c r="B11" t="s">
        <v>212</v>
      </c>
      <c r="C11">
        <v>3.94</v>
      </c>
      <c r="D11">
        <v>9.77</v>
      </c>
      <c r="E11" t="s">
        <v>428</v>
      </c>
      <c r="F11">
        <v>0</v>
      </c>
      <c r="G11">
        <v>0</v>
      </c>
      <c r="H11">
        <v>0</v>
      </c>
      <c r="J11" t="s">
        <v>97</v>
      </c>
      <c r="K11" t="s">
        <v>607</v>
      </c>
      <c r="L11" t="s">
        <v>188</v>
      </c>
      <c r="O11" s="1" t="s">
        <v>11</v>
      </c>
      <c r="P11" s="1" t="s">
        <v>3</v>
      </c>
    </row>
    <row r="12" spans="1:23" x14ac:dyDescent="0.25">
      <c r="A12" t="s">
        <v>70</v>
      </c>
      <c r="B12" t="s">
        <v>213</v>
      </c>
      <c r="C12">
        <v>3.6</v>
      </c>
      <c r="D12">
        <v>12.29</v>
      </c>
      <c r="E12" t="s">
        <v>428</v>
      </c>
      <c r="F12">
        <v>0</v>
      </c>
      <c r="G12">
        <v>0</v>
      </c>
      <c r="H12">
        <v>0</v>
      </c>
      <c r="J12" t="s">
        <v>97</v>
      </c>
      <c r="K12" t="s">
        <v>607</v>
      </c>
      <c r="L12" t="s">
        <v>188</v>
      </c>
      <c r="O12" s="1" t="s">
        <v>12</v>
      </c>
      <c r="P12" s="1" t="s">
        <v>5</v>
      </c>
      <c r="R12" t="s">
        <v>77</v>
      </c>
      <c r="S12" t="s">
        <v>149</v>
      </c>
      <c r="W12" t="s">
        <v>182</v>
      </c>
    </row>
    <row r="13" spans="1:23" x14ac:dyDescent="0.25">
      <c r="A13" t="s">
        <v>70</v>
      </c>
      <c r="B13" t="s">
        <v>214</v>
      </c>
      <c r="C13">
        <v>3.35</v>
      </c>
      <c r="D13">
        <v>14.56</v>
      </c>
      <c r="E13" t="s">
        <v>428</v>
      </c>
      <c r="F13">
        <v>0</v>
      </c>
      <c r="G13">
        <v>0</v>
      </c>
      <c r="H13">
        <v>0</v>
      </c>
      <c r="J13" t="s">
        <v>97</v>
      </c>
      <c r="K13" t="s">
        <v>607</v>
      </c>
      <c r="L13" t="s">
        <v>188</v>
      </c>
      <c r="O13" s="1" t="s">
        <v>13</v>
      </c>
      <c r="P13" s="1" t="s">
        <v>5</v>
      </c>
      <c r="U13" s="8" t="s">
        <v>180</v>
      </c>
      <c r="W13" t="str" cm="1">
        <f t="array" ref="W13:W15">IF(CAES!J13="Unidad condensadora",ANEXO!U13:U14,ANEXO!R14:R16)</f>
        <v>AT (7/12 ºC)</v>
      </c>
    </row>
    <row r="14" spans="1:23" x14ac:dyDescent="0.25">
      <c r="A14" t="s">
        <v>70</v>
      </c>
      <c r="B14" t="s">
        <v>215</v>
      </c>
      <c r="C14">
        <v>3.6</v>
      </c>
      <c r="D14">
        <v>5.37</v>
      </c>
      <c r="E14" t="s">
        <v>428</v>
      </c>
      <c r="F14">
        <v>0</v>
      </c>
      <c r="G14">
        <v>0</v>
      </c>
      <c r="H14">
        <v>0</v>
      </c>
      <c r="J14" t="s">
        <v>97</v>
      </c>
      <c r="K14" t="s">
        <v>607</v>
      </c>
      <c r="L14" t="s">
        <v>188</v>
      </c>
      <c r="O14" s="1" t="s">
        <v>14</v>
      </c>
      <c r="P14" s="1" t="s">
        <v>5</v>
      </c>
      <c r="R14" s="8" t="s">
        <v>81</v>
      </c>
      <c r="U14" s="8" t="s">
        <v>181</v>
      </c>
      <c r="W14" t="str">
        <v>MT (-8/-2 ºC)</v>
      </c>
    </row>
    <row r="15" spans="1:23" x14ac:dyDescent="0.25">
      <c r="A15" t="s">
        <v>70</v>
      </c>
      <c r="B15" t="s">
        <v>216</v>
      </c>
      <c r="C15">
        <v>3.49</v>
      </c>
      <c r="D15">
        <v>6.34</v>
      </c>
      <c r="E15" t="s">
        <v>428</v>
      </c>
      <c r="F15">
        <v>0</v>
      </c>
      <c r="G15">
        <v>0</v>
      </c>
      <c r="H15">
        <v>0</v>
      </c>
      <c r="J15" t="s">
        <v>97</v>
      </c>
      <c r="K15" t="s">
        <v>607</v>
      </c>
      <c r="L15" t="s">
        <v>188</v>
      </c>
      <c r="O15" s="1" t="s">
        <v>15</v>
      </c>
      <c r="P15" s="1" t="s">
        <v>3</v>
      </c>
      <c r="R15" s="8" t="s">
        <v>82</v>
      </c>
      <c r="W15" t="str">
        <v>BT (-25/-19 ºC)</v>
      </c>
    </row>
    <row r="16" spans="1:23" x14ac:dyDescent="0.25">
      <c r="A16" t="s">
        <v>70</v>
      </c>
      <c r="B16" t="s">
        <v>217</v>
      </c>
      <c r="C16">
        <v>3</v>
      </c>
      <c r="D16">
        <v>7.95</v>
      </c>
      <c r="E16" t="s">
        <v>428</v>
      </c>
      <c r="F16">
        <v>0</v>
      </c>
      <c r="G16">
        <v>0</v>
      </c>
      <c r="H16">
        <v>0</v>
      </c>
      <c r="J16" t="s">
        <v>97</v>
      </c>
      <c r="K16" t="s">
        <v>607</v>
      </c>
      <c r="L16" t="s">
        <v>188</v>
      </c>
      <c r="O16" s="1" t="s">
        <v>16</v>
      </c>
      <c r="P16" s="1" t="s">
        <v>3</v>
      </c>
      <c r="R16" s="8" t="s">
        <v>83</v>
      </c>
    </row>
    <row r="17" spans="1:19" x14ac:dyDescent="0.25">
      <c r="A17" t="s">
        <v>70</v>
      </c>
      <c r="B17" t="s">
        <v>218</v>
      </c>
      <c r="C17">
        <v>4.2</v>
      </c>
      <c r="D17">
        <v>6.32</v>
      </c>
      <c r="E17" t="s">
        <v>428</v>
      </c>
      <c r="F17">
        <v>0</v>
      </c>
      <c r="G17">
        <v>0</v>
      </c>
      <c r="H17">
        <v>0</v>
      </c>
      <c r="J17" t="s">
        <v>97</v>
      </c>
      <c r="K17" t="s">
        <v>607</v>
      </c>
      <c r="L17" t="s">
        <v>188</v>
      </c>
      <c r="O17" s="1" t="s">
        <v>17</v>
      </c>
      <c r="P17" s="1" t="s">
        <v>8</v>
      </c>
    </row>
    <row r="18" spans="1:19" x14ac:dyDescent="0.25">
      <c r="A18" t="s">
        <v>70</v>
      </c>
      <c r="B18" t="s">
        <v>219</v>
      </c>
      <c r="C18">
        <v>3.91</v>
      </c>
      <c r="D18">
        <v>7.87</v>
      </c>
      <c r="E18" t="s">
        <v>428</v>
      </c>
      <c r="F18">
        <v>0</v>
      </c>
      <c r="G18">
        <v>0</v>
      </c>
      <c r="H18">
        <v>0</v>
      </c>
      <c r="J18" t="s">
        <v>97</v>
      </c>
      <c r="K18" t="s">
        <v>607</v>
      </c>
      <c r="L18" t="s">
        <v>188</v>
      </c>
      <c r="O18" s="1" t="s">
        <v>18</v>
      </c>
      <c r="P18" s="1" t="s">
        <v>5</v>
      </c>
      <c r="R18" s="4" t="s">
        <v>137</v>
      </c>
      <c r="S18" s="4" t="s">
        <v>1</v>
      </c>
    </row>
    <row r="19" spans="1:19" x14ac:dyDescent="0.25">
      <c r="A19" t="s">
        <v>220</v>
      </c>
      <c r="B19" t="s">
        <v>221</v>
      </c>
      <c r="C19">
        <v>3.26</v>
      </c>
      <c r="D19">
        <v>5.75</v>
      </c>
      <c r="E19" t="s">
        <v>428</v>
      </c>
      <c r="F19">
        <v>0</v>
      </c>
      <c r="G19">
        <v>0</v>
      </c>
      <c r="H19">
        <v>0</v>
      </c>
      <c r="J19" t="s">
        <v>97</v>
      </c>
      <c r="K19" t="s">
        <v>607</v>
      </c>
      <c r="L19" t="s">
        <v>188</v>
      </c>
      <c r="O19" s="1" t="s">
        <v>19</v>
      </c>
      <c r="P19" s="1" t="s">
        <v>5</v>
      </c>
      <c r="R19" s="4" t="s">
        <v>134</v>
      </c>
      <c r="S19" s="4">
        <v>1</v>
      </c>
    </row>
    <row r="20" spans="1:19" x14ac:dyDescent="0.25">
      <c r="A20" t="s">
        <v>220</v>
      </c>
      <c r="B20" t="s">
        <v>222</v>
      </c>
      <c r="C20">
        <v>3.14</v>
      </c>
      <c r="D20">
        <v>6.46</v>
      </c>
      <c r="E20" t="s">
        <v>428</v>
      </c>
      <c r="F20">
        <v>0</v>
      </c>
      <c r="G20">
        <v>0</v>
      </c>
      <c r="H20">
        <v>0</v>
      </c>
      <c r="J20" t="s">
        <v>97</v>
      </c>
      <c r="K20" t="s">
        <v>607</v>
      </c>
      <c r="L20" t="s">
        <v>188</v>
      </c>
      <c r="O20" s="1" t="s">
        <v>20</v>
      </c>
      <c r="P20" s="1" t="s">
        <v>3</v>
      </c>
      <c r="R20" s="4" t="s">
        <v>135</v>
      </c>
      <c r="S20" s="4">
        <v>0.7</v>
      </c>
    </row>
    <row r="21" spans="1:19" x14ac:dyDescent="0.25">
      <c r="A21" t="s">
        <v>220</v>
      </c>
      <c r="B21" t="s">
        <v>223</v>
      </c>
      <c r="C21">
        <v>3.27</v>
      </c>
      <c r="D21">
        <v>7.66</v>
      </c>
      <c r="E21" t="s">
        <v>428</v>
      </c>
      <c r="F21">
        <v>0</v>
      </c>
      <c r="G21">
        <v>0</v>
      </c>
      <c r="H21">
        <v>0</v>
      </c>
      <c r="J21" t="s">
        <v>97</v>
      </c>
      <c r="K21" t="s">
        <v>607</v>
      </c>
      <c r="L21" t="s">
        <v>188</v>
      </c>
      <c r="O21" s="1" t="s">
        <v>21</v>
      </c>
      <c r="P21" s="1" t="s">
        <v>3</v>
      </c>
      <c r="R21" s="4" t="s">
        <v>133</v>
      </c>
      <c r="S21" s="4">
        <v>0.75</v>
      </c>
    </row>
    <row r="22" spans="1:19" x14ac:dyDescent="0.25">
      <c r="A22" t="s">
        <v>220</v>
      </c>
      <c r="B22" t="s">
        <v>224</v>
      </c>
      <c r="C22">
        <v>3.28</v>
      </c>
      <c r="D22">
        <v>9.82</v>
      </c>
      <c r="E22" t="s">
        <v>428</v>
      </c>
      <c r="F22">
        <v>0</v>
      </c>
      <c r="G22">
        <v>0</v>
      </c>
      <c r="H22">
        <v>0</v>
      </c>
      <c r="J22" t="s">
        <v>97</v>
      </c>
      <c r="K22" t="s">
        <v>607</v>
      </c>
      <c r="L22" t="s">
        <v>188</v>
      </c>
      <c r="O22" s="1" t="s">
        <v>22</v>
      </c>
      <c r="P22" s="1" t="s">
        <v>8</v>
      </c>
      <c r="R22" s="4" t="s">
        <v>136</v>
      </c>
      <c r="S22" s="4">
        <v>0.85</v>
      </c>
    </row>
    <row r="23" spans="1:19" x14ac:dyDescent="0.25">
      <c r="A23" t="s">
        <v>220</v>
      </c>
      <c r="B23" t="s">
        <v>225</v>
      </c>
      <c r="C23">
        <v>3.08</v>
      </c>
      <c r="D23">
        <v>12.59</v>
      </c>
      <c r="E23" t="s">
        <v>428</v>
      </c>
      <c r="F23">
        <v>0</v>
      </c>
      <c r="G23">
        <v>0</v>
      </c>
      <c r="H23">
        <v>0</v>
      </c>
      <c r="J23" t="s">
        <v>97</v>
      </c>
      <c r="K23" t="s">
        <v>607</v>
      </c>
      <c r="L23" t="s">
        <v>188</v>
      </c>
      <c r="O23" s="1" t="s">
        <v>23</v>
      </c>
      <c r="P23" s="1" t="s">
        <v>5</v>
      </c>
    </row>
    <row r="24" spans="1:19" x14ac:dyDescent="0.25">
      <c r="A24" t="s">
        <v>220</v>
      </c>
      <c r="B24" t="s">
        <v>226</v>
      </c>
      <c r="C24">
        <v>2.79</v>
      </c>
      <c r="D24">
        <v>14.57</v>
      </c>
      <c r="E24" t="s">
        <v>428</v>
      </c>
      <c r="F24">
        <v>0</v>
      </c>
      <c r="G24">
        <v>0</v>
      </c>
      <c r="H24">
        <v>0</v>
      </c>
      <c r="J24" t="s">
        <v>97</v>
      </c>
      <c r="K24" t="s">
        <v>607</v>
      </c>
      <c r="L24" t="s">
        <v>188</v>
      </c>
      <c r="O24" s="1" t="s">
        <v>24</v>
      </c>
      <c r="P24" s="1" t="s">
        <v>8</v>
      </c>
    </row>
    <row r="25" spans="1:19" x14ac:dyDescent="0.25">
      <c r="A25" t="s">
        <v>220</v>
      </c>
      <c r="B25" t="s">
        <v>227</v>
      </c>
      <c r="C25">
        <v>3.83</v>
      </c>
      <c r="D25">
        <v>6.5</v>
      </c>
      <c r="E25" t="s">
        <v>428</v>
      </c>
      <c r="F25">
        <v>0</v>
      </c>
      <c r="G25">
        <v>0</v>
      </c>
      <c r="H25">
        <v>0</v>
      </c>
      <c r="J25" t="s">
        <v>97</v>
      </c>
      <c r="K25" t="s">
        <v>607</v>
      </c>
      <c r="L25" t="s">
        <v>188</v>
      </c>
      <c r="O25" s="1" t="s">
        <v>25</v>
      </c>
      <c r="P25" s="1" t="s">
        <v>5</v>
      </c>
      <c r="R25" s="4" t="s">
        <v>137</v>
      </c>
      <c r="S25" s="4" t="s">
        <v>1</v>
      </c>
    </row>
    <row r="26" spans="1:19" x14ac:dyDescent="0.25">
      <c r="A26" t="s">
        <v>220</v>
      </c>
      <c r="B26" t="s">
        <v>228</v>
      </c>
      <c r="C26">
        <v>3.7</v>
      </c>
      <c r="D26">
        <v>8.32</v>
      </c>
      <c r="E26" t="s">
        <v>428</v>
      </c>
      <c r="F26">
        <v>0</v>
      </c>
      <c r="G26">
        <v>0</v>
      </c>
      <c r="H26">
        <v>0</v>
      </c>
      <c r="J26" t="s">
        <v>97</v>
      </c>
      <c r="K26" t="s">
        <v>607</v>
      </c>
      <c r="L26" t="s">
        <v>188</v>
      </c>
      <c r="O26" s="1" t="s">
        <v>26</v>
      </c>
      <c r="P26" s="1" t="s">
        <v>3</v>
      </c>
      <c r="R26" s="4" t="s">
        <v>8</v>
      </c>
      <c r="S26" s="4">
        <v>1.05</v>
      </c>
    </row>
    <row r="27" spans="1:19" x14ac:dyDescent="0.25">
      <c r="A27" t="s">
        <v>220</v>
      </c>
      <c r="B27" t="s">
        <v>229</v>
      </c>
      <c r="C27">
        <v>4.03</v>
      </c>
      <c r="D27">
        <v>9.8000000000000007</v>
      </c>
      <c r="E27" t="s">
        <v>428</v>
      </c>
      <c r="F27">
        <v>0</v>
      </c>
      <c r="G27">
        <v>0</v>
      </c>
      <c r="H27">
        <v>0</v>
      </c>
      <c r="J27" t="s">
        <v>97</v>
      </c>
      <c r="K27" t="s">
        <v>607</v>
      </c>
      <c r="L27" t="s">
        <v>188</v>
      </c>
      <c r="O27" s="1" t="s">
        <v>27</v>
      </c>
      <c r="P27" s="1" t="s">
        <v>5</v>
      </c>
      <c r="R27" s="4" t="s">
        <v>5</v>
      </c>
      <c r="S27" s="4">
        <v>1.1000000000000001</v>
      </c>
    </row>
    <row r="28" spans="1:19" x14ac:dyDescent="0.25">
      <c r="A28" t="s">
        <v>220</v>
      </c>
      <c r="B28" t="s">
        <v>230</v>
      </c>
      <c r="C28">
        <v>3.87</v>
      </c>
      <c r="D28">
        <v>12.77</v>
      </c>
      <c r="E28" t="s">
        <v>428</v>
      </c>
      <c r="F28">
        <v>0</v>
      </c>
      <c r="G28">
        <v>0</v>
      </c>
      <c r="H28">
        <v>0</v>
      </c>
      <c r="J28" t="s">
        <v>97</v>
      </c>
      <c r="K28" t="s">
        <v>607</v>
      </c>
      <c r="L28" t="s">
        <v>188</v>
      </c>
      <c r="O28" s="1" t="s">
        <v>28</v>
      </c>
      <c r="P28" s="1" t="s">
        <v>5</v>
      </c>
      <c r="R28" s="4" t="s">
        <v>3</v>
      </c>
      <c r="S28" s="4">
        <v>1.1499999999999999</v>
      </c>
    </row>
    <row r="29" spans="1:19" x14ac:dyDescent="0.25">
      <c r="A29" t="s">
        <v>220</v>
      </c>
      <c r="B29" t="s">
        <v>231</v>
      </c>
      <c r="C29">
        <v>3.95</v>
      </c>
      <c r="D29">
        <v>14.79</v>
      </c>
      <c r="E29" t="s">
        <v>428</v>
      </c>
      <c r="F29">
        <v>0</v>
      </c>
      <c r="G29">
        <v>0</v>
      </c>
      <c r="H29">
        <v>0</v>
      </c>
      <c r="J29" t="s">
        <v>97</v>
      </c>
      <c r="K29" t="s">
        <v>607</v>
      </c>
      <c r="L29" t="s">
        <v>188</v>
      </c>
      <c r="O29" s="1" t="s">
        <v>29</v>
      </c>
      <c r="P29" s="1" t="s">
        <v>5</v>
      </c>
    </row>
    <row r="30" spans="1:19" x14ac:dyDescent="0.25">
      <c r="A30" t="s">
        <v>220</v>
      </c>
      <c r="B30" t="s">
        <v>232</v>
      </c>
      <c r="C30">
        <v>3.49</v>
      </c>
      <c r="D30">
        <v>5.56</v>
      </c>
      <c r="E30" t="s">
        <v>428</v>
      </c>
      <c r="F30">
        <v>0</v>
      </c>
      <c r="G30">
        <v>0</v>
      </c>
      <c r="H30">
        <v>0</v>
      </c>
      <c r="J30" t="s">
        <v>97</v>
      </c>
      <c r="K30" t="s">
        <v>607</v>
      </c>
      <c r="L30" t="s">
        <v>188</v>
      </c>
      <c r="O30" s="1" t="s">
        <v>30</v>
      </c>
      <c r="P30" s="1" t="s">
        <v>5</v>
      </c>
    </row>
    <row r="31" spans="1:19" x14ac:dyDescent="0.25">
      <c r="A31" t="s">
        <v>220</v>
      </c>
      <c r="B31" t="s">
        <v>233</v>
      </c>
      <c r="C31">
        <v>3.17</v>
      </c>
      <c r="D31">
        <v>7.15</v>
      </c>
      <c r="E31" t="s">
        <v>428</v>
      </c>
      <c r="F31">
        <v>0</v>
      </c>
      <c r="G31">
        <v>0</v>
      </c>
      <c r="H31">
        <v>0</v>
      </c>
      <c r="J31" t="s">
        <v>97</v>
      </c>
      <c r="K31" t="s">
        <v>607</v>
      </c>
      <c r="L31" t="s">
        <v>188</v>
      </c>
      <c r="O31" s="1" t="s">
        <v>31</v>
      </c>
      <c r="P31" s="1" t="s">
        <v>3</v>
      </c>
    </row>
    <row r="32" spans="1:19" x14ac:dyDescent="0.25">
      <c r="A32" t="s">
        <v>220</v>
      </c>
      <c r="B32" t="s">
        <v>234</v>
      </c>
      <c r="C32">
        <v>3.05</v>
      </c>
      <c r="D32">
        <v>9.15</v>
      </c>
      <c r="E32" t="s">
        <v>428</v>
      </c>
      <c r="F32">
        <v>0</v>
      </c>
      <c r="G32">
        <v>0</v>
      </c>
      <c r="H32">
        <v>0</v>
      </c>
      <c r="J32" t="s">
        <v>97</v>
      </c>
      <c r="K32" t="s">
        <v>607</v>
      </c>
      <c r="L32" t="s">
        <v>188</v>
      </c>
      <c r="O32" s="1" t="s">
        <v>32</v>
      </c>
      <c r="P32" s="1" t="s">
        <v>5</v>
      </c>
    </row>
    <row r="33" spans="1:16" x14ac:dyDescent="0.25">
      <c r="A33" t="s">
        <v>220</v>
      </c>
      <c r="B33" t="s">
        <v>235</v>
      </c>
      <c r="C33">
        <v>3.38</v>
      </c>
      <c r="D33">
        <v>10.89</v>
      </c>
      <c r="E33" t="s">
        <v>428</v>
      </c>
      <c r="F33">
        <v>0</v>
      </c>
      <c r="G33">
        <v>0</v>
      </c>
      <c r="H33">
        <v>0</v>
      </c>
      <c r="J33" t="s">
        <v>97</v>
      </c>
      <c r="K33" t="s">
        <v>607</v>
      </c>
      <c r="L33" t="s">
        <v>188</v>
      </c>
      <c r="O33" s="1" t="s">
        <v>33</v>
      </c>
      <c r="P33" s="1" t="s">
        <v>5</v>
      </c>
    </row>
    <row r="34" spans="1:16" x14ac:dyDescent="0.25">
      <c r="A34" t="s">
        <v>220</v>
      </c>
      <c r="B34" t="s">
        <v>236</v>
      </c>
      <c r="C34">
        <v>3.51</v>
      </c>
      <c r="D34">
        <v>14.22</v>
      </c>
      <c r="E34" t="s">
        <v>428</v>
      </c>
      <c r="F34">
        <v>0</v>
      </c>
      <c r="G34">
        <v>0</v>
      </c>
      <c r="H34">
        <v>0</v>
      </c>
      <c r="J34" t="s">
        <v>97</v>
      </c>
      <c r="K34" t="s">
        <v>607</v>
      </c>
      <c r="L34" t="s">
        <v>188</v>
      </c>
      <c r="O34" s="1" t="s">
        <v>34</v>
      </c>
      <c r="P34" s="1" t="s">
        <v>8</v>
      </c>
    </row>
    <row r="35" spans="1:16" x14ac:dyDescent="0.25">
      <c r="A35" t="s">
        <v>220</v>
      </c>
      <c r="B35" t="s">
        <v>237</v>
      </c>
      <c r="C35">
        <v>3.65</v>
      </c>
      <c r="D35">
        <v>7.16</v>
      </c>
      <c r="E35" t="s">
        <v>428</v>
      </c>
      <c r="F35">
        <v>0</v>
      </c>
      <c r="G35">
        <v>0</v>
      </c>
      <c r="H35">
        <v>0</v>
      </c>
      <c r="J35" t="s">
        <v>97</v>
      </c>
      <c r="K35" t="s">
        <v>607</v>
      </c>
      <c r="L35" t="s">
        <v>188</v>
      </c>
      <c r="O35" s="1" t="s">
        <v>35</v>
      </c>
      <c r="P35" s="1" t="s">
        <v>3</v>
      </c>
    </row>
    <row r="36" spans="1:16" x14ac:dyDescent="0.25">
      <c r="A36" t="s">
        <v>220</v>
      </c>
      <c r="B36" t="s">
        <v>238</v>
      </c>
      <c r="C36">
        <v>4.05</v>
      </c>
      <c r="D36">
        <v>10.95</v>
      </c>
      <c r="E36" t="s">
        <v>428</v>
      </c>
      <c r="F36">
        <v>0</v>
      </c>
      <c r="G36">
        <v>0</v>
      </c>
      <c r="H36">
        <v>0</v>
      </c>
      <c r="J36" t="s">
        <v>97</v>
      </c>
      <c r="K36" t="s">
        <v>607</v>
      </c>
      <c r="L36" t="s">
        <v>188</v>
      </c>
      <c r="O36" s="1" t="s">
        <v>36</v>
      </c>
      <c r="P36" s="1" t="s">
        <v>5</v>
      </c>
    </row>
    <row r="37" spans="1:16" x14ac:dyDescent="0.25">
      <c r="A37" t="s">
        <v>220</v>
      </c>
      <c r="B37" t="s">
        <v>239</v>
      </c>
      <c r="C37">
        <v>3.94</v>
      </c>
      <c r="D37">
        <v>14.18</v>
      </c>
      <c r="E37" t="s">
        <v>428</v>
      </c>
      <c r="F37">
        <v>0</v>
      </c>
      <c r="G37">
        <v>0</v>
      </c>
      <c r="H37">
        <v>0</v>
      </c>
      <c r="J37" t="s">
        <v>97</v>
      </c>
      <c r="K37" t="s">
        <v>607</v>
      </c>
      <c r="L37" t="s">
        <v>188</v>
      </c>
      <c r="O37" s="1" t="s">
        <v>37</v>
      </c>
      <c r="P37" s="1" t="s">
        <v>5</v>
      </c>
    </row>
    <row r="38" spans="1:16" x14ac:dyDescent="0.25">
      <c r="A38" t="s">
        <v>220</v>
      </c>
      <c r="B38" t="s">
        <v>240</v>
      </c>
      <c r="C38">
        <v>1.65</v>
      </c>
      <c r="D38">
        <v>2.39</v>
      </c>
      <c r="E38" t="s">
        <v>429</v>
      </c>
      <c r="F38">
        <v>0</v>
      </c>
      <c r="G38">
        <v>0</v>
      </c>
      <c r="H38">
        <v>0</v>
      </c>
      <c r="J38" t="s">
        <v>97</v>
      </c>
      <c r="K38" t="s">
        <v>607</v>
      </c>
      <c r="L38" t="s">
        <v>188</v>
      </c>
      <c r="O38" s="1" t="s">
        <v>38</v>
      </c>
      <c r="P38" s="1" t="s">
        <v>3</v>
      </c>
    </row>
    <row r="39" spans="1:16" x14ac:dyDescent="0.25">
      <c r="A39" t="s">
        <v>220</v>
      </c>
      <c r="B39" t="s">
        <v>241</v>
      </c>
      <c r="C39">
        <v>1.6</v>
      </c>
      <c r="D39">
        <v>3.13</v>
      </c>
      <c r="E39" t="s">
        <v>429</v>
      </c>
      <c r="F39">
        <v>0</v>
      </c>
      <c r="G39">
        <v>0</v>
      </c>
      <c r="H39">
        <v>0</v>
      </c>
      <c r="J39" t="s">
        <v>97</v>
      </c>
      <c r="K39" t="s">
        <v>607</v>
      </c>
      <c r="L39" t="s">
        <v>188</v>
      </c>
      <c r="O39" s="1" t="s">
        <v>39</v>
      </c>
      <c r="P39" s="1" t="s">
        <v>5</v>
      </c>
    </row>
    <row r="40" spans="1:16" x14ac:dyDescent="0.25">
      <c r="A40" t="s">
        <v>220</v>
      </c>
      <c r="B40" t="s">
        <v>242</v>
      </c>
      <c r="C40">
        <v>1.65</v>
      </c>
      <c r="D40">
        <v>4.79</v>
      </c>
      <c r="E40" t="s">
        <v>429</v>
      </c>
      <c r="F40">
        <v>0</v>
      </c>
      <c r="G40">
        <v>0</v>
      </c>
      <c r="H40">
        <v>0</v>
      </c>
      <c r="J40" t="s">
        <v>97</v>
      </c>
      <c r="K40" t="s">
        <v>607</v>
      </c>
      <c r="L40" t="s">
        <v>188</v>
      </c>
      <c r="O40" s="1" t="s">
        <v>40</v>
      </c>
      <c r="P40" s="1" t="s">
        <v>5</v>
      </c>
    </row>
    <row r="41" spans="1:16" x14ac:dyDescent="0.25">
      <c r="A41" t="s">
        <v>220</v>
      </c>
      <c r="B41" t="s">
        <v>243</v>
      </c>
      <c r="C41">
        <v>1.68</v>
      </c>
      <c r="D41">
        <v>6.6</v>
      </c>
      <c r="E41" t="s">
        <v>429</v>
      </c>
      <c r="F41">
        <v>0</v>
      </c>
      <c r="G41">
        <v>0</v>
      </c>
      <c r="H41">
        <v>0</v>
      </c>
      <c r="J41" t="s">
        <v>97</v>
      </c>
      <c r="K41" t="s">
        <v>607</v>
      </c>
      <c r="L41" t="s">
        <v>188</v>
      </c>
      <c r="O41" s="1" t="s">
        <v>41</v>
      </c>
      <c r="P41" s="1" t="s">
        <v>5</v>
      </c>
    </row>
    <row r="42" spans="1:16" x14ac:dyDescent="0.25">
      <c r="A42" t="s">
        <v>220</v>
      </c>
      <c r="B42" t="s">
        <v>244</v>
      </c>
      <c r="C42">
        <v>1.81</v>
      </c>
      <c r="D42">
        <v>3.38</v>
      </c>
      <c r="E42" t="s">
        <v>429</v>
      </c>
      <c r="F42">
        <v>0</v>
      </c>
      <c r="G42">
        <v>0</v>
      </c>
      <c r="H42">
        <v>0</v>
      </c>
      <c r="J42" t="s">
        <v>97</v>
      </c>
      <c r="K42" t="s">
        <v>607</v>
      </c>
      <c r="L42" t="s">
        <v>188</v>
      </c>
      <c r="O42" s="1" t="s">
        <v>42</v>
      </c>
      <c r="P42" s="1" t="s">
        <v>5</v>
      </c>
    </row>
    <row r="43" spans="1:16" x14ac:dyDescent="0.25">
      <c r="A43" t="s">
        <v>220</v>
      </c>
      <c r="B43" t="s">
        <v>245</v>
      </c>
      <c r="C43">
        <v>1.85</v>
      </c>
      <c r="D43">
        <v>4.7699999999999996</v>
      </c>
      <c r="E43" t="s">
        <v>429</v>
      </c>
      <c r="F43">
        <v>0</v>
      </c>
      <c r="G43">
        <v>0</v>
      </c>
      <c r="H43">
        <v>0</v>
      </c>
      <c r="J43" t="s">
        <v>97</v>
      </c>
      <c r="K43" t="s">
        <v>607</v>
      </c>
      <c r="L43" t="s">
        <v>188</v>
      </c>
      <c r="O43" s="1" t="s">
        <v>43</v>
      </c>
      <c r="P43" s="1" t="s">
        <v>8</v>
      </c>
    </row>
    <row r="44" spans="1:16" x14ac:dyDescent="0.25">
      <c r="A44" t="s">
        <v>220</v>
      </c>
      <c r="B44" t="s">
        <v>246</v>
      </c>
      <c r="C44">
        <v>1.79</v>
      </c>
      <c r="D44">
        <v>6.16</v>
      </c>
      <c r="E44" t="s">
        <v>429</v>
      </c>
      <c r="F44">
        <v>0</v>
      </c>
      <c r="G44">
        <v>0</v>
      </c>
      <c r="H44">
        <v>0</v>
      </c>
      <c r="J44" t="s">
        <v>97</v>
      </c>
      <c r="K44" t="s">
        <v>607</v>
      </c>
      <c r="L44" t="s">
        <v>188</v>
      </c>
      <c r="O44" s="1" t="s">
        <v>44</v>
      </c>
      <c r="P44" s="1" t="s">
        <v>5</v>
      </c>
    </row>
    <row r="45" spans="1:16" x14ac:dyDescent="0.25">
      <c r="A45" t="s">
        <v>220</v>
      </c>
      <c r="B45" t="s">
        <v>247</v>
      </c>
      <c r="C45">
        <v>1.74</v>
      </c>
      <c r="D45">
        <v>3.7</v>
      </c>
      <c r="E45" t="s">
        <v>429</v>
      </c>
      <c r="F45">
        <v>0</v>
      </c>
      <c r="G45">
        <v>0</v>
      </c>
      <c r="H45">
        <v>0</v>
      </c>
      <c r="J45" t="s">
        <v>97</v>
      </c>
      <c r="K45" t="s">
        <v>607</v>
      </c>
      <c r="L45" t="s">
        <v>188</v>
      </c>
      <c r="O45" s="1" t="s">
        <v>45</v>
      </c>
      <c r="P45" s="1" t="s">
        <v>5</v>
      </c>
    </row>
    <row r="46" spans="1:16" x14ac:dyDescent="0.25">
      <c r="A46" t="s">
        <v>220</v>
      </c>
      <c r="B46" t="s">
        <v>248</v>
      </c>
      <c r="C46">
        <v>1.95</v>
      </c>
      <c r="D46">
        <v>5.74</v>
      </c>
      <c r="E46" t="s">
        <v>429</v>
      </c>
      <c r="F46">
        <v>0</v>
      </c>
      <c r="G46">
        <v>0</v>
      </c>
      <c r="H46">
        <v>0</v>
      </c>
      <c r="J46" t="s">
        <v>97</v>
      </c>
      <c r="K46" t="s">
        <v>607</v>
      </c>
      <c r="L46" t="s">
        <v>188</v>
      </c>
      <c r="O46" s="1" t="s">
        <v>46</v>
      </c>
      <c r="P46" s="1" t="s">
        <v>5</v>
      </c>
    </row>
    <row r="47" spans="1:16" x14ac:dyDescent="0.25">
      <c r="A47" t="s">
        <v>220</v>
      </c>
      <c r="B47" t="s">
        <v>249</v>
      </c>
      <c r="C47">
        <v>2.08</v>
      </c>
      <c r="D47">
        <v>7.26</v>
      </c>
      <c r="E47" t="s">
        <v>429</v>
      </c>
      <c r="F47">
        <v>0</v>
      </c>
      <c r="G47">
        <v>0</v>
      </c>
      <c r="H47">
        <v>0</v>
      </c>
      <c r="J47" t="s">
        <v>97</v>
      </c>
      <c r="K47" t="s">
        <v>607</v>
      </c>
      <c r="L47" t="s">
        <v>188</v>
      </c>
      <c r="O47" s="1" t="s">
        <v>47</v>
      </c>
      <c r="P47" s="1" t="s">
        <v>5</v>
      </c>
    </row>
    <row r="48" spans="1:16" x14ac:dyDescent="0.25">
      <c r="A48" t="s">
        <v>220</v>
      </c>
      <c r="B48" t="s">
        <v>250</v>
      </c>
      <c r="C48">
        <v>2.0099999999999998</v>
      </c>
      <c r="D48">
        <v>9.81</v>
      </c>
      <c r="E48" t="s">
        <v>429</v>
      </c>
      <c r="F48">
        <v>0</v>
      </c>
      <c r="G48">
        <v>0</v>
      </c>
      <c r="H48">
        <v>0</v>
      </c>
      <c r="J48" t="s">
        <v>97</v>
      </c>
      <c r="K48" t="s">
        <v>607</v>
      </c>
      <c r="L48" t="s">
        <v>188</v>
      </c>
      <c r="O48" s="1" t="s">
        <v>48</v>
      </c>
      <c r="P48" s="1" t="s">
        <v>3</v>
      </c>
    </row>
    <row r="49" spans="1:16" x14ac:dyDescent="0.25">
      <c r="A49" t="s">
        <v>220</v>
      </c>
      <c r="B49" t="s">
        <v>251</v>
      </c>
      <c r="C49">
        <v>1.82</v>
      </c>
      <c r="D49">
        <v>7.44</v>
      </c>
      <c r="E49" t="s">
        <v>429</v>
      </c>
      <c r="F49">
        <v>0</v>
      </c>
      <c r="G49">
        <v>0</v>
      </c>
      <c r="H49">
        <v>0</v>
      </c>
      <c r="J49" t="s">
        <v>97</v>
      </c>
      <c r="K49" t="s">
        <v>607</v>
      </c>
      <c r="L49" t="s">
        <v>188</v>
      </c>
      <c r="O49" s="1" t="s">
        <v>49</v>
      </c>
      <c r="P49" s="1" t="s">
        <v>5</v>
      </c>
    </row>
    <row r="50" spans="1:16" x14ac:dyDescent="0.25">
      <c r="A50" t="s">
        <v>220</v>
      </c>
      <c r="B50" t="s">
        <v>252</v>
      </c>
      <c r="C50">
        <v>1.97</v>
      </c>
      <c r="D50">
        <v>11.58</v>
      </c>
      <c r="E50" t="s">
        <v>429</v>
      </c>
      <c r="F50">
        <v>0</v>
      </c>
      <c r="G50">
        <v>0</v>
      </c>
      <c r="H50">
        <v>0</v>
      </c>
      <c r="J50" t="s">
        <v>97</v>
      </c>
      <c r="K50" t="s">
        <v>607</v>
      </c>
      <c r="L50" t="s">
        <v>188</v>
      </c>
      <c r="O50" s="1" t="s">
        <v>50</v>
      </c>
      <c r="P50" s="1" t="s">
        <v>5</v>
      </c>
    </row>
    <row r="51" spans="1:16" x14ac:dyDescent="0.25">
      <c r="A51" t="s">
        <v>70</v>
      </c>
      <c r="B51" t="s">
        <v>253</v>
      </c>
      <c r="C51">
        <v>2.85</v>
      </c>
      <c r="D51">
        <v>4.9400000000000004</v>
      </c>
      <c r="E51" t="s">
        <v>428</v>
      </c>
      <c r="F51">
        <v>0</v>
      </c>
      <c r="G51">
        <v>0</v>
      </c>
      <c r="H51">
        <v>0</v>
      </c>
      <c r="J51" t="s">
        <v>97</v>
      </c>
      <c r="K51" t="s">
        <v>608</v>
      </c>
      <c r="L51" t="s">
        <v>188</v>
      </c>
      <c r="O51" s="1" t="s">
        <v>51</v>
      </c>
      <c r="P51" s="1" t="s">
        <v>5</v>
      </c>
    </row>
    <row r="52" spans="1:16" x14ac:dyDescent="0.25">
      <c r="A52" t="s">
        <v>70</v>
      </c>
      <c r="B52" t="s">
        <v>254</v>
      </c>
      <c r="C52">
        <v>2.56</v>
      </c>
      <c r="D52">
        <v>6.22</v>
      </c>
      <c r="E52" t="s">
        <v>428</v>
      </c>
      <c r="F52">
        <v>0</v>
      </c>
      <c r="G52">
        <v>0</v>
      </c>
      <c r="H52">
        <v>0</v>
      </c>
      <c r="J52" t="s">
        <v>97</v>
      </c>
      <c r="K52" t="s">
        <v>608</v>
      </c>
      <c r="L52" t="s">
        <v>188</v>
      </c>
      <c r="O52" s="1" t="s">
        <v>52</v>
      </c>
      <c r="P52" s="1" t="s">
        <v>3</v>
      </c>
    </row>
    <row r="53" spans="1:16" x14ac:dyDescent="0.25">
      <c r="A53" t="s">
        <v>70</v>
      </c>
      <c r="B53" t="s">
        <v>255</v>
      </c>
      <c r="C53">
        <v>2.62</v>
      </c>
      <c r="D53">
        <v>7.62</v>
      </c>
      <c r="E53" t="s">
        <v>428</v>
      </c>
      <c r="F53">
        <v>0</v>
      </c>
      <c r="G53">
        <v>0</v>
      </c>
      <c r="H53">
        <v>0</v>
      </c>
      <c r="J53" t="s">
        <v>97</v>
      </c>
      <c r="K53" t="s">
        <v>608</v>
      </c>
      <c r="L53" t="s">
        <v>188</v>
      </c>
      <c r="O53" s="1" t="s">
        <v>53</v>
      </c>
      <c r="P53" s="1" t="s">
        <v>5</v>
      </c>
    </row>
    <row r="54" spans="1:16" x14ac:dyDescent="0.25">
      <c r="A54" t="s">
        <v>70</v>
      </c>
      <c r="B54" t="s">
        <v>256</v>
      </c>
      <c r="C54">
        <v>2.63</v>
      </c>
      <c r="D54">
        <v>9.2100000000000009</v>
      </c>
      <c r="E54" t="s">
        <v>428</v>
      </c>
      <c r="F54">
        <v>0</v>
      </c>
      <c r="G54">
        <v>0</v>
      </c>
      <c r="H54">
        <v>0</v>
      </c>
      <c r="J54" t="s">
        <v>97</v>
      </c>
      <c r="K54" t="s">
        <v>608</v>
      </c>
      <c r="L54" t="s">
        <v>188</v>
      </c>
      <c r="O54" s="1" t="s">
        <v>54</v>
      </c>
      <c r="P54" s="1" t="s">
        <v>5</v>
      </c>
    </row>
    <row r="55" spans="1:16" x14ac:dyDescent="0.25">
      <c r="A55" t="s">
        <v>70</v>
      </c>
      <c r="B55" t="s">
        <v>257</v>
      </c>
      <c r="C55">
        <v>2.41</v>
      </c>
      <c r="D55">
        <v>12.62</v>
      </c>
      <c r="E55" t="s">
        <v>428</v>
      </c>
      <c r="F55">
        <v>0</v>
      </c>
      <c r="G55">
        <v>0</v>
      </c>
      <c r="H55">
        <v>0</v>
      </c>
      <c r="J55" t="s">
        <v>97</v>
      </c>
      <c r="K55" t="s">
        <v>608</v>
      </c>
      <c r="L55" t="s">
        <v>188</v>
      </c>
      <c r="O55" s="1" t="s">
        <v>55</v>
      </c>
      <c r="P55" s="1" t="s">
        <v>5</v>
      </c>
    </row>
    <row r="56" spans="1:16" x14ac:dyDescent="0.25">
      <c r="A56" t="s">
        <v>70</v>
      </c>
      <c r="B56" t="s">
        <v>258</v>
      </c>
      <c r="C56">
        <v>3.71</v>
      </c>
      <c r="D56">
        <v>7.04</v>
      </c>
      <c r="E56" t="s">
        <v>428</v>
      </c>
      <c r="F56">
        <v>0</v>
      </c>
      <c r="G56">
        <v>0</v>
      </c>
      <c r="H56">
        <v>0</v>
      </c>
      <c r="J56" t="s">
        <v>97</v>
      </c>
      <c r="K56" t="s">
        <v>608</v>
      </c>
      <c r="L56" t="s">
        <v>188</v>
      </c>
      <c r="O56" s="1" t="s">
        <v>56</v>
      </c>
      <c r="P56" s="1" t="s">
        <v>5</v>
      </c>
    </row>
    <row r="57" spans="1:16" x14ac:dyDescent="0.25">
      <c r="A57" t="s">
        <v>70</v>
      </c>
      <c r="B57" t="s">
        <v>259</v>
      </c>
      <c r="C57">
        <v>3.61</v>
      </c>
      <c r="D57">
        <v>7.71</v>
      </c>
      <c r="E57" t="s">
        <v>428</v>
      </c>
      <c r="F57">
        <v>0</v>
      </c>
      <c r="G57">
        <v>0</v>
      </c>
      <c r="H57">
        <v>0</v>
      </c>
      <c r="J57" t="s">
        <v>97</v>
      </c>
      <c r="K57" t="s">
        <v>608</v>
      </c>
      <c r="L57" t="s">
        <v>188</v>
      </c>
    </row>
    <row r="58" spans="1:16" x14ac:dyDescent="0.25">
      <c r="A58" t="s">
        <v>70</v>
      </c>
      <c r="B58" t="s">
        <v>256</v>
      </c>
      <c r="C58">
        <v>3.48</v>
      </c>
      <c r="D58">
        <v>9.27</v>
      </c>
      <c r="E58" t="s">
        <v>428</v>
      </c>
      <c r="F58">
        <v>0</v>
      </c>
      <c r="G58">
        <v>0</v>
      </c>
      <c r="H58">
        <v>0</v>
      </c>
      <c r="J58" t="s">
        <v>97</v>
      </c>
      <c r="K58" t="s">
        <v>608</v>
      </c>
      <c r="L58" t="s">
        <v>188</v>
      </c>
    </row>
    <row r="59" spans="1:16" x14ac:dyDescent="0.25">
      <c r="A59" t="s">
        <v>70</v>
      </c>
      <c r="B59" t="s">
        <v>260</v>
      </c>
      <c r="C59">
        <v>3.16</v>
      </c>
      <c r="D59">
        <v>11.39</v>
      </c>
      <c r="E59" t="s">
        <v>428</v>
      </c>
      <c r="F59">
        <v>0</v>
      </c>
      <c r="G59">
        <v>0</v>
      </c>
      <c r="H59">
        <v>0</v>
      </c>
      <c r="J59" t="s">
        <v>97</v>
      </c>
      <c r="K59" t="s">
        <v>608</v>
      </c>
      <c r="L59" t="s">
        <v>188</v>
      </c>
    </row>
    <row r="60" spans="1:16" x14ac:dyDescent="0.25">
      <c r="A60" t="s">
        <v>70</v>
      </c>
      <c r="B60" t="s">
        <v>261</v>
      </c>
      <c r="C60">
        <v>3.16</v>
      </c>
      <c r="D60">
        <v>5.39</v>
      </c>
      <c r="E60" t="s">
        <v>428</v>
      </c>
      <c r="F60">
        <v>0</v>
      </c>
      <c r="G60">
        <v>0</v>
      </c>
      <c r="H60">
        <v>0</v>
      </c>
      <c r="J60" t="s">
        <v>97</v>
      </c>
      <c r="K60" t="s">
        <v>608</v>
      </c>
      <c r="L60" t="s">
        <v>188</v>
      </c>
    </row>
    <row r="61" spans="1:16" x14ac:dyDescent="0.25">
      <c r="A61" t="s">
        <v>70</v>
      </c>
      <c r="B61" t="s">
        <v>262</v>
      </c>
      <c r="C61">
        <v>3.55</v>
      </c>
      <c r="D61">
        <v>6.38</v>
      </c>
      <c r="E61" t="s">
        <v>428</v>
      </c>
      <c r="F61">
        <v>0</v>
      </c>
      <c r="G61">
        <v>0</v>
      </c>
      <c r="H61">
        <v>0</v>
      </c>
      <c r="J61" t="s">
        <v>97</v>
      </c>
      <c r="K61" t="s">
        <v>608</v>
      </c>
      <c r="L61" t="s">
        <v>188</v>
      </c>
    </row>
    <row r="62" spans="1:16" x14ac:dyDescent="0.25">
      <c r="A62" t="s">
        <v>70</v>
      </c>
      <c r="B62" t="s">
        <v>263</v>
      </c>
      <c r="C62">
        <v>3</v>
      </c>
      <c r="D62">
        <v>7.96</v>
      </c>
      <c r="E62" t="s">
        <v>428</v>
      </c>
      <c r="F62">
        <v>0</v>
      </c>
      <c r="G62">
        <v>0</v>
      </c>
      <c r="H62">
        <v>0</v>
      </c>
      <c r="J62" t="s">
        <v>97</v>
      </c>
      <c r="K62" t="s">
        <v>608</v>
      </c>
      <c r="L62" t="s">
        <v>188</v>
      </c>
    </row>
    <row r="63" spans="1:16" x14ac:dyDescent="0.25">
      <c r="A63" t="s">
        <v>70</v>
      </c>
      <c r="B63" t="s">
        <v>264</v>
      </c>
      <c r="C63">
        <v>4.18</v>
      </c>
      <c r="D63">
        <v>6.36</v>
      </c>
      <c r="E63" t="s">
        <v>428</v>
      </c>
      <c r="F63">
        <v>0</v>
      </c>
      <c r="G63">
        <v>0</v>
      </c>
      <c r="H63">
        <v>0</v>
      </c>
      <c r="J63" t="s">
        <v>97</v>
      </c>
      <c r="K63" t="s">
        <v>608</v>
      </c>
      <c r="L63" t="s">
        <v>188</v>
      </c>
    </row>
    <row r="64" spans="1:16" x14ac:dyDescent="0.25">
      <c r="A64" t="s">
        <v>70</v>
      </c>
      <c r="B64" t="s">
        <v>265</v>
      </c>
      <c r="C64">
        <v>3.8</v>
      </c>
      <c r="D64">
        <v>7.89</v>
      </c>
      <c r="E64" t="s">
        <v>428</v>
      </c>
      <c r="F64">
        <v>0</v>
      </c>
      <c r="G64">
        <v>0</v>
      </c>
      <c r="H64">
        <v>0</v>
      </c>
      <c r="J64" t="s">
        <v>97</v>
      </c>
      <c r="K64" t="s">
        <v>608</v>
      </c>
      <c r="L64" t="s">
        <v>188</v>
      </c>
    </row>
    <row r="65" spans="1:12" x14ac:dyDescent="0.25">
      <c r="A65" t="s">
        <v>70</v>
      </c>
      <c r="B65" t="s">
        <v>266</v>
      </c>
      <c r="C65">
        <v>3.76</v>
      </c>
      <c r="D65">
        <v>10.32</v>
      </c>
      <c r="E65" t="s">
        <v>428</v>
      </c>
      <c r="F65">
        <v>0</v>
      </c>
      <c r="G65">
        <v>0</v>
      </c>
      <c r="H65">
        <v>0</v>
      </c>
      <c r="J65" t="s">
        <v>97</v>
      </c>
      <c r="K65" t="s">
        <v>608</v>
      </c>
      <c r="L65" t="s">
        <v>188</v>
      </c>
    </row>
    <row r="66" spans="1:12" x14ac:dyDescent="0.25">
      <c r="A66" t="s">
        <v>220</v>
      </c>
      <c r="B66" t="s">
        <v>267</v>
      </c>
      <c r="C66">
        <v>2.97</v>
      </c>
      <c r="D66">
        <v>5.22</v>
      </c>
      <c r="E66" t="s">
        <v>428</v>
      </c>
      <c r="F66">
        <v>0</v>
      </c>
      <c r="G66">
        <v>0</v>
      </c>
      <c r="H66">
        <v>0</v>
      </c>
      <c r="J66" t="s">
        <v>97</v>
      </c>
      <c r="K66" t="s">
        <v>608</v>
      </c>
      <c r="L66" t="s">
        <v>188</v>
      </c>
    </row>
    <row r="67" spans="1:12" x14ac:dyDescent="0.25">
      <c r="A67" t="s">
        <v>220</v>
      </c>
      <c r="B67" t="s">
        <v>268</v>
      </c>
      <c r="C67">
        <v>2.86</v>
      </c>
      <c r="D67">
        <v>5.88</v>
      </c>
      <c r="E67" t="s">
        <v>428</v>
      </c>
      <c r="F67">
        <v>0</v>
      </c>
      <c r="G67">
        <v>0</v>
      </c>
      <c r="H67">
        <v>0</v>
      </c>
      <c r="J67" t="s">
        <v>97</v>
      </c>
      <c r="K67" t="s">
        <v>608</v>
      </c>
      <c r="L67" t="s">
        <v>188</v>
      </c>
    </row>
    <row r="68" spans="1:12" x14ac:dyDescent="0.25">
      <c r="A68" t="s">
        <v>220</v>
      </c>
      <c r="B68" t="s">
        <v>269</v>
      </c>
      <c r="C68">
        <v>3.21</v>
      </c>
      <c r="D68">
        <v>7.05</v>
      </c>
      <c r="E68" t="s">
        <v>428</v>
      </c>
      <c r="F68">
        <v>0</v>
      </c>
      <c r="G68">
        <v>0</v>
      </c>
      <c r="H68">
        <v>0</v>
      </c>
      <c r="J68" t="s">
        <v>97</v>
      </c>
      <c r="K68" t="s">
        <v>608</v>
      </c>
      <c r="L68" t="s">
        <v>188</v>
      </c>
    </row>
    <row r="69" spans="1:12" x14ac:dyDescent="0.25">
      <c r="A69" t="s">
        <v>220</v>
      </c>
      <c r="B69" t="s">
        <v>270</v>
      </c>
      <c r="C69">
        <v>2.87</v>
      </c>
      <c r="D69">
        <v>8.74</v>
      </c>
      <c r="E69" t="s">
        <v>428</v>
      </c>
      <c r="F69">
        <v>0</v>
      </c>
      <c r="G69">
        <v>0</v>
      </c>
      <c r="H69">
        <v>0</v>
      </c>
      <c r="J69" t="s">
        <v>97</v>
      </c>
      <c r="K69" t="s">
        <v>608</v>
      </c>
      <c r="L69" t="s">
        <v>188</v>
      </c>
    </row>
    <row r="70" spans="1:12" x14ac:dyDescent="0.25">
      <c r="A70" t="s">
        <v>220</v>
      </c>
      <c r="B70" t="s">
        <v>271</v>
      </c>
      <c r="C70">
        <v>2.57</v>
      </c>
      <c r="D70">
        <v>11.05</v>
      </c>
      <c r="E70" t="s">
        <v>428</v>
      </c>
      <c r="F70">
        <v>0</v>
      </c>
      <c r="G70">
        <v>0</v>
      </c>
      <c r="H70">
        <v>0</v>
      </c>
      <c r="J70" t="s">
        <v>97</v>
      </c>
      <c r="K70" t="s">
        <v>608</v>
      </c>
      <c r="L70" t="s">
        <v>188</v>
      </c>
    </row>
    <row r="71" spans="1:12" x14ac:dyDescent="0.25">
      <c r="A71" t="s">
        <v>220</v>
      </c>
      <c r="B71" t="s">
        <v>272</v>
      </c>
      <c r="C71">
        <v>3.61</v>
      </c>
      <c r="D71">
        <v>7.62</v>
      </c>
      <c r="E71" t="s">
        <v>428</v>
      </c>
      <c r="F71">
        <v>0</v>
      </c>
      <c r="G71">
        <v>0</v>
      </c>
      <c r="H71">
        <v>0</v>
      </c>
      <c r="J71" t="s">
        <v>97</v>
      </c>
      <c r="K71" t="s">
        <v>608</v>
      </c>
      <c r="L71" t="s">
        <v>188</v>
      </c>
    </row>
    <row r="72" spans="1:12" x14ac:dyDescent="0.25">
      <c r="A72" t="s">
        <v>220</v>
      </c>
      <c r="B72" t="s">
        <v>273</v>
      </c>
      <c r="C72">
        <v>3.68</v>
      </c>
      <c r="D72">
        <v>8.7100000000000009</v>
      </c>
      <c r="E72" t="s">
        <v>428</v>
      </c>
      <c r="F72">
        <v>0</v>
      </c>
      <c r="G72">
        <v>0</v>
      </c>
      <c r="H72">
        <v>0</v>
      </c>
      <c r="J72" t="s">
        <v>97</v>
      </c>
      <c r="K72" t="s">
        <v>608</v>
      </c>
      <c r="L72" t="s">
        <v>188</v>
      </c>
    </row>
    <row r="73" spans="1:12" x14ac:dyDescent="0.25">
      <c r="A73" t="s">
        <v>220</v>
      </c>
      <c r="B73" t="s">
        <v>274</v>
      </c>
      <c r="C73">
        <v>3.49</v>
      </c>
      <c r="D73">
        <v>10.01</v>
      </c>
      <c r="E73" t="s">
        <v>428</v>
      </c>
      <c r="F73">
        <v>0</v>
      </c>
      <c r="G73">
        <v>0</v>
      </c>
      <c r="H73">
        <v>0</v>
      </c>
      <c r="J73" t="s">
        <v>97</v>
      </c>
      <c r="K73" t="s">
        <v>608</v>
      </c>
      <c r="L73" t="s">
        <v>188</v>
      </c>
    </row>
    <row r="74" spans="1:12" x14ac:dyDescent="0.25">
      <c r="A74" t="s">
        <v>220</v>
      </c>
      <c r="B74" t="s">
        <v>275</v>
      </c>
      <c r="C74">
        <v>3.35</v>
      </c>
      <c r="D74">
        <v>11.23</v>
      </c>
      <c r="E74" t="s">
        <v>428</v>
      </c>
      <c r="F74">
        <v>0</v>
      </c>
      <c r="G74">
        <v>0</v>
      </c>
      <c r="H74">
        <v>0</v>
      </c>
      <c r="J74" t="s">
        <v>97</v>
      </c>
      <c r="K74" t="s">
        <v>608</v>
      </c>
      <c r="L74" t="s">
        <v>188</v>
      </c>
    </row>
    <row r="75" spans="1:12" x14ac:dyDescent="0.25">
      <c r="A75" t="s">
        <v>220</v>
      </c>
      <c r="B75" t="s">
        <v>276</v>
      </c>
      <c r="C75">
        <v>1.62</v>
      </c>
      <c r="D75">
        <v>2.0099999999999998</v>
      </c>
      <c r="E75" t="s">
        <v>429</v>
      </c>
      <c r="F75">
        <v>0</v>
      </c>
      <c r="G75">
        <v>0</v>
      </c>
      <c r="H75">
        <v>0</v>
      </c>
      <c r="J75" t="s">
        <v>97</v>
      </c>
      <c r="K75" t="s">
        <v>608</v>
      </c>
      <c r="L75" t="s">
        <v>188</v>
      </c>
    </row>
    <row r="76" spans="1:12" x14ac:dyDescent="0.25">
      <c r="A76" t="s">
        <v>220</v>
      </c>
      <c r="B76" t="s">
        <v>277</v>
      </c>
      <c r="C76">
        <v>1.61</v>
      </c>
      <c r="D76">
        <v>2.67</v>
      </c>
      <c r="E76" t="s">
        <v>429</v>
      </c>
      <c r="F76">
        <v>0</v>
      </c>
      <c r="G76">
        <v>0</v>
      </c>
      <c r="H76">
        <v>0</v>
      </c>
      <c r="J76" t="s">
        <v>97</v>
      </c>
      <c r="K76" t="s">
        <v>608</v>
      </c>
      <c r="L76" t="s">
        <v>188</v>
      </c>
    </row>
    <row r="77" spans="1:12" x14ac:dyDescent="0.25">
      <c r="A77" t="s">
        <v>220</v>
      </c>
      <c r="B77" t="s">
        <v>278</v>
      </c>
      <c r="C77">
        <v>1.6</v>
      </c>
      <c r="D77">
        <v>4.04</v>
      </c>
      <c r="E77" t="s">
        <v>429</v>
      </c>
      <c r="F77">
        <v>0</v>
      </c>
      <c r="G77">
        <v>0</v>
      </c>
      <c r="H77">
        <v>0</v>
      </c>
      <c r="J77" t="s">
        <v>97</v>
      </c>
      <c r="K77" t="s">
        <v>608</v>
      </c>
      <c r="L77" t="s">
        <v>188</v>
      </c>
    </row>
    <row r="78" spans="1:12" x14ac:dyDescent="0.25">
      <c r="A78" t="s">
        <v>220</v>
      </c>
      <c r="B78" t="s">
        <v>279</v>
      </c>
      <c r="C78">
        <v>1.75</v>
      </c>
      <c r="D78">
        <v>3.19</v>
      </c>
      <c r="E78" t="s">
        <v>429</v>
      </c>
      <c r="F78">
        <v>0</v>
      </c>
      <c r="G78">
        <v>0</v>
      </c>
      <c r="H78">
        <v>0</v>
      </c>
      <c r="J78" t="s">
        <v>97</v>
      </c>
      <c r="K78" t="s">
        <v>608</v>
      </c>
      <c r="L78" t="s">
        <v>188</v>
      </c>
    </row>
    <row r="79" spans="1:12" x14ac:dyDescent="0.25">
      <c r="A79" t="s">
        <v>220</v>
      </c>
      <c r="B79" t="s">
        <v>280</v>
      </c>
      <c r="C79">
        <v>1.79</v>
      </c>
      <c r="D79">
        <v>4.0199999999999996</v>
      </c>
      <c r="E79" t="s">
        <v>429</v>
      </c>
      <c r="F79">
        <v>0</v>
      </c>
      <c r="G79">
        <v>0</v>
      </c>
      <c r="H79">
        <v>0</v>
      </c>
      <c r="J79" t="s">
        <v>97</v>
      </c>
      <c r="K79" t="s">
        <v>608</v>
      </c>
      <c r="L79" t="s">
        <v>188</v>
      </c>
    </row>
    <row r="80" spans="1:12" x14ac:dyDescent="0.25">
      <c r="A80" t="s">
        <v>220</v>
      </c>
      <c r="B80" t="s">
        <v>281</v>
      </c>
      <c r="C80">
        <v>1.72</v>
      </c>
      <c r="D80">
        <v>5.29</v>
      </c>
      <c r="E80" t="s">
        <v>429</v>
      </c>
      <c r="F80">
        <v>0</v>
      </c>
      <c r="G80">
        <v>0</v>
      </c>
      <c r="H80">
        <v>0</v>
      </c>
      <c r="J80" t="s">
        <v>97</v>
      </c>
      <c r="K80" t="s">
        <v>608</v>
      </c>
      <c r="L80" t="s">
        <v>188</v>
      </c>
    </row>
    <row r="81" spans="1:12" x14ac:dyDescent="0.25">
      <c r="A81" t="s">
        <v>220</v>
      </c>
      <c r="B81" t="s">
        <v>282</v>
      </c>
      <c r="C81">
        <v>1.71</v>
      </c>
      <c r="D81">
        <v>3.33</v>
      </c>
      <c r="E81" t="s">
        <v>429</v>
      </c>
      <c r="F81">
        <v>0</v>
      </c>
      <c r="G81">
        <v>0</v>
      </c>
      <c r="H81">
        <v>0</v>
      </c>
      <c r="J81" t="s">
        <v>97</v>
      </c>
      <c r="K81" t="s">
        <v>608</v>
      </c>
      <c r="L81" t="s">
        <v>188</v>
      </c>
    </row>
    <row r="82" spans="1:12" x14ac:dyDescent="0.25">
      <c r="A82" t="s">
        <v>220</v>
      </c>
      <c r="B82" t="s">
        <v>283</v>
      </c>
      <c r="C82">
        <v>1.8</v>
      </c>
      <c r="D82">
        <v>5.2</v>
      </c>
      <c r="E82" t="s">
        <v>429</v>
      </c>
      <c r="F82">
        <v>0</v>
      </c>
      <c r="G82">
        <v>0</v>
      </c>
      <c r="H82">
        <v>0</v>
      </c>
      <c r="J82" t="s">
        <v>97</v>
      </c>
      <c r="K82" t="s">
        <v>608</v>
      </c>
      <c r="L82" t="s">
        <v>188</v>
      </c>
    </row>
    <row r="83" spans="1:12" x14ac:dyDescent="0.25">
      <c r="A83" t="s">
        <v>220</v>
      </c>
      <c r="B83" t="s">
        <v>284</v>
      </c>
      <c r="C83">
        <v>1.96</v>
      </c>
      <c r="D83">
        <v>6.44</v>
      </c>
      <c r="E83" t="s">
        <v>429</v>
      </c>
      <c r="F83">
        <v>0</v>
      </c>
      <c r="G83">
        <v>0</v>
      </c>
      <c r="H83">
        <v>0</v>
      </c>
      <c r="J83" t="s">
        <v>97</v>
      </c>
      <c r="K83" t="s">
        <v>608</v>
      </c>
      <c r="L83" t="s">
        <v>188</v>
      </c>
    </row>
    <row r="84" spans="1:12" x14ac:dyDescent="0.25">
      <c r="A84" t="s">
        <v>220</v>
      </c>
      <c r="B84" t="s">
        <v>285</v>
      </c>
      <c r="C84">
        <v>1.73</v>
      </c>
      <c r="D84">
        <v>6.6</v>
      </c>
      <c r="E84" t="s">
        <v>429</v>
      </c>
      <c r="F84">
        <v>0</v>
      </c>
      <c r="G84">
        <v>0</v>
      </c>
      <c r="H84">
        <v>0</v>
      </c>
      <c r="J84" t="s">
        <v>97</v>
      </c>
      <c r="K84" t="s">
        <v>608</v>
      </c>
      <c r="L84" t="s">
        <v>188</v>
      </c>
    </row>
    <row r="85" spans="1:12" x14ac:dyDescent="0.25">
      <c r="A85" t="s">
        <v>220</v>
      </c>
      <c r="B85" t="s">
        <v>286</v>
      </c>
      <c r="C85">
        <v>1.83</v>
      </c>
      <c r="D85">
        <v>10.25</v>
      </c>
      <c r="E85" t="s">
        <v>429</v>
      </c>
      <c r="F85">
        <v>0</v>
      </c>
      <c r="G85">
        <v>0</v>
      </c>
      <c r="H85">
        <v>0</v>
      </c>
      <c r="J85" t="s">
        <v>97</v>
      </c>
      <c r="K85" t="s">
        <v>608</v>
      </c>
      <c r="L85" t="s">
        <v>188</v>
      </c>
    </row>
    <row r="86" spans="1:12" x14ac:dyDescent="0.25">
      <c r="A86" t="s">
        <v>70</v>
      </c>
      <c r="B86" t="s">
        <v>287</v>
      </c>
      <c r="C86">
        <v>3.1</v>
      </c>
      <c r="D86">
        <v>6.5</v>
      </c>
      <c r="E86" t="s">
        <v>428</v>
      </c>
      <c r="F86">
        <v>1.92</v>
      </c>
      <c r="G86">
        <v>7.68</v>
      </c>
      <c r="H86">
        <v>9.6</v>
      </c>
      <c r="J86" t="s">
        <v>97</v>
      </c>
      <c r="K86" t="s">
        <v>609</v>
      </c>
      <c r="L86" t="s">
        <v>188</v>
      </c>
    </row>
    <row r="87" spans="1:12" x14ac:dyDescent="0.25">
      <c r="A87" t="s">
        <v>70</v>
      </c>
      <c r="B87" t="s">
        <v>288</v>
      </c>
      <c r="C87">
        <v>2.8</v>
      </c>
      <c r="D87">
        <v>7.6</v>
      </c>
      <c r="E87" t="s">
        <v>428</v>
      </c>
      <c r="F87">
        <v>2.3000000000000003</v>
      </c>
      <c r="G87">
        <v>9.2000000000000011</v>
      </c>
      <c r="H87">
        <v>11.5</v>
      </c>
      <c r="J87" t="s">
        <v>97</v>
      </c>
      <c r="K87" t="s">
        <v>609</v>
      </c>
      <c r="L87" t="s">
        <v>188</v>
      </c>
    </row>
    <row r="88" spans="1:12" x14ac:dyDescent="0.25">
      <c r="A88" t="s">
        <v>70</v>
      </c>
      <c r="B88" t="s">
        <v>289</v>
      </c>
      <c r="C88">
        <v>2.9</v>
      </c>
      <c r="D88">
        <v>9.1999999999999993</v>
      </c>
      <c r="E88" t="s">
        <v>428</v>
      </c>
      <c r="F88">
        <v>2.7600000000000002</v>
      </c>
      <c r="G88">
        <v>11.040000000000001</v>
      </c>
      <c r="H88">
        <v>13.8</v>
      </c>
      <c r="J88" t="s">
        <v>97</v>
      </c>
      <c r="K88" t="s">
        <v>609</v>
      </c>
      <c r="L88" t="s">
        <v>188</v>
      </c>
    </row>
    <row r="89" spans="1:12" x14ac:dyDescent="0.25">
      <c r="A89" t="s">
        <v>70</v>
      </c>
      <c r="B89" t="s">
        <v>290</v>
      </c>
      <c r="C89">
        <v>2.6</v>
      </c>
      <c r="D89">
        <v>12.3</v>
      </c>
      <c r="E89" t="s">
        <v>428</v>
      </c>
      <c r="F89">
        <v>3.7600000000000002</v>
      </c>
      <c r="G89">
        <v>15.040000000000001</v>
      </c>
      <c r="H89">
        <v>18.8</v>
      </c>
      <c r="J89" t="s">
        <v>97</v>
      </c>
      <c r="K89" t="s">
        <v>609</v>
      </c>
      <c r="L89" t="s">
        <v>188</v>
      </c>
    </row>
    <row r="90" spans="1:12" x14ac:dyDescent="0.25">
      <c r="A90" t="s">
        <v>70</v>
      </c>
      <c r="B90" t="s">
        <v>291</v>
      </c>
      <c r="C90">
        <v>3.4</v>
      </c>
      <c r="D90">
        <v>7</v>
      </c>
      <c r="E90" t="s">
        <v>428</v>
      </c>
      <c r="F90">
        <v>2.1</v>
      </c>
      <c r="G90">
        <v>8.4</v>
      </c>
      <c r="H90">
        <v>10.5</v>
      </c>
      <c r="J90" t="s">
        <v>97</v>
      </c>
      <c r="K90" t="s">
        <v>609</v>
      </c>
      <c r="L90" t="s">
        <v>188</v>
      </c>
    </row>
    <row r="91" spans="1:12" x14ac:dyDescent="0.25">
      <c r="A91" t="s">
        <v>70</v>
      </c>
      <c r="B91" t="s">
        <v>292</v>
      </c>
      <c r="C91">
        <v>3.4</v>
      </c>
      <c r="D91">
        <v>7.7</v>
      </c>
      <c r="E91" t="s">
        <v>428</v>
      </c>
      <c r="F91">
        <v>2.3199999999999998</v>
      </c>
      <c r="G91">
        <v>9.2799999999999994</v>
      </c>
      <c r="H91">
        <v>11.6</v>
      </c>
      <c r="J91" t="s">
        <v>97</v>
      </c>
      <c r="K91" t="s">
        <v>609</v>
      </c>
      <c r="L91" t="s">
        <v>188</v>
      </c>
    </row>
    <row r="92" spans="1:12" x14ac:dyDescent="0.25">
      <c r="A92" t="s">
        <v>70</v>
      </c>
      <c r="B92" t="s">
        <v>293</v>
      </c>
      <c r="C92">
        <v>3.5</v>
      </c>
      <c r="D92">
        <v>9.3000000000000007</v>
      </c>
      <c r="E92" t="s">
        <v>428</v>
      </c>
      <c r="F92">
        <v>2.8000000000000003</v>
      </c>
      <c r="G92">
        <v>11.200000000000001</v>
      </c>
      <c r="H92">
        <v>14</v>
      </c>
      <c r="J92" t="s">
        <v>97</v>
      </c>
      <c r="K92" t="s">
        <v>609</v>
      </c>
      <c r="L92" t="s">
        <v>188</v>
      </c>
    </row>
    <row r="93" spans="1:12" x14ac:dyDescent="0.25">
      <c r="A93" t="s">
        <v>70</v>
      </c>
      <c r="B93" t="s">
        <v>294</v>
      </c>
      <c r="C93">
        <v>3.3</v>
      </c>
      <c r="D93">
        <v>11.4</v>
      </c>
      <c r="E93" t="s">
        <v>428</v>
      </c>
      <c r="F93">
        <v>3.5600000000000005</v>
      </c>
      <c r="G93">
        <v>14.240000000000002</v>
      </c>
      <c r="H93">
        <v>17.8</v>
      </c>
      <c r="J93" t="s">
        <v>97</v>
      </c>
      <c r="K93" t="s">
        <v>609</v>
      </c>
      <c r="L93" t="s">
        <v>188</v>
      </c>
    </row>
    <row r="94" spans="1:12" x14ac:dyDescent="0.25">
      <c r="A94" t="s">
        <v>70</v>
      </c>
      <c r="B94" t="s">
        <v>295</v>
      </c>
      <c r="C94">
        <v>3.4</v>
      </c>
      <c r="D94">
        <v>15.3</v>
      </c>
      <c r="E94" t="s">
        <v>428</v>
      </c>
      <c r="F94">
        <v>4.6000000000000005</v>
      </c>
      <c r="G94">
        <v>18.400000000000002</v>
      </c>
      <c r="H94">
        <v>23</v>
      </c>
      <c r="J94" t="s">
        <v>97</v>
      </c>
      <c r="K94" t="s">
        <v>609</v>
      </c>
      <c r="L94" t="s">
        <v>188</v>
      </c>
    </row>
    <row r="95" spans="1:12" x14ac:dyDescent="0.25">
      <c r="A95" t="s">
        <v>70</v>
      </c>
      <c r="B95" t="s">
        <v>296</v>
      </c>
      <c r="C95">
        <v>3.6</v>
      </c>
      <c r="D95">
        <v>18.600000000000001</v>
      </c>
      <c r="E95" t="s">
        <v>428</v>
      </c>
      <c r="F95">
        <v>5.5</v>
      </c>
      <c r="G95">
        <v>22</v>
      </c>
      <c r="H95">
        <v>27.5</v>
      </c>
      <c r="J95" t="s">
        <v>97</v>
      </c>
      <c r="K95" t="s">
        <v>609</v>
      </c>
      <c r="L95" t="s">
        <v>188</v>
      </c>
    </row>
    <row r="96" spans="1:12" x14ac:dyDescent="0.25">
      <c r="A96" t="s">
        <v>70</v>
      </c>
      <c r="B96" t="s">
        <v>297</v>
      </c>
      <c r="C96">
        <v>3.5</v>
      </c>
      <c r="D96">
        <v>24.9</v>
      </c>
      <c r="E96" t="s">
        <v>428</v>
      </c>
      <c r="F96">
        <v>7.5200000000000005</v>
      </c>
      <c r="G96">
        <v>30.080000000000002</v>
      </c>
      <c r="H96">
        <v>37.6</v>
      </c>
      <c r="J96" t="s">
        <v>97</v>
      </c>
      <c r="K96" t="s">
        <v>609</v>
      </c>
      <c r="L96" t="s">
        <v>188</v>
      </c>
    </row>
    <row r="97" spans="1:12" x14ac:dyDescent="0.25">
      <c r="A97" t="s">
        <v>70</v>
      </c>
      <c r="B97" t="s">
        <v>298</v>
      </c>
      <c r="C97">
        <v>3.2</v>
      </c>
      <c r="D97">
        <v>23.4</v>
      </c>
      <c r="E97" t="s">
        <v>428</v>
      </c>
      <c r="F97">
        <v>7.0400000000000009</v>
      </c>
      <c r="G97">
        <v>28.160000000000004</v>
      </c>
      <c r="H97">
        <v>35.200000000000003</v>
      </c>
      <c r="J97" t="s">
        <v>97</v>
      </c>
      <c r="K97" t="s">
        <v>609</v>
      </c>
      <c r="L97" t="s">
        <v>188</v>
      </c>
    </row>
    <row r="98" spans="1:12" x14ac:dyDescent="0.25">
      <c r="A98" t="s">
        <v>70</v>
      </c>
      <c r="B98" t="s">
        <v>299</v>
      </c>
      <c r="C98">
        <v>3.5</v>
      </c>
      <c r="D98">
        <v>28.5</v>
      </c>
      <c r="E98" t="s">
        <v>428</v>
      </c>
      <c r="F98">
        <v>8.42</v>
      </c>
      <c r="G98">
        <v>33.68</v>
      </c>
      <c r="H98">
        <v>42.1</v>
      </c>
      <c r="J98" t="s">
        <v>97</v>
      </c>
      <c r="K98" t="s">
        <v>609</v>
      </c>
      <c r="L98" t="s">
        <v>188</v>
      </c>
    </row>
    <row r="99" spans="1:12" x14ac:dyDescent="0.25">
      <c r="A99" t="s">
        <v>70</v>
      </c>
      <c r="B99" t="s">
        <v>300</v>
      </c>
      <c r="C99">
        <v>3.6</v>
      </c>
      <c r="D99">
        <v>38.6</v>
      </c>
      <c r="E99" t="s">
        <v>428</v>
      </c>
      <c r="F99">
        <v>11.620000000000001</v>
      </c>
      <c r="G99">
        <v>46.480000000000004</v>
      </c>
      <c r="H99">
        <v>58.1</v>
      </c>
      <c r="J99" t="s">
        <v>97</v>
      </c>
      <c r="K99" t="s">
        <v>609</v>
      </c>
      <c r="L99" t="s">
        <v>188</v>
      </c>
    </row>
    <row r="100" spans="1:12" x14ac:dyDescent="0.25">
      <c r="A100" t="s">
        <v>220</v>
      </c>
      <c r="B100" t="s">
        <v>301</v>
      </c>
      <c r="C100">
        <v>3.3</v>
      </c>
      <c r="D100">
        <v>7.6</v>
      </c>
      <c r="E100" t="s">
        <v>428</v>
      </c>
      <c r="F100">
        <v>2.1800000000000002</v>
      </c>
      <c r="G100">
        <v>8.7200000000000006</v>
      </c>
      <c r="H100">
        <v>10.9</v>
      </c>
      <c r="J100" t="s">
        <v>97</v>
      </c>
      <c r="K100" t="s">
        <v>609</v>
      </c>
      <c r="L100" t="s">
        <v>188</v>
      </c>
    </row>
    <row r="101" spans="1:12" x14ac:dyDescent="0.25">
      <c r="A101" t="s">
        <v>220</v>
      </c>
      <c r="B101" t="s">
        <v>302</v>
      </c>
      <c r="C101">
        <v>3.1</v>
      </c>
      <c r="D101">
        <v>9.4</v>
      </c>
      <c r="E101" t="s">
        <v>428</v>
      </c>
      <c r="F101">
        <v>2.7600000000000002</v>
      </c>
      <c r="G101">
        <v>11.040000000000001</v>
      </c>
      <c r="H101">
        <v>13.8</v>
      </c>
      <c r="J101" t="s">
        <v>97</v>
      </c>
      <c r="K101" t="s">
        <v>609</v>
      </c>
      <c r="L101" t="s">
        <v>188</v>
      </c>
    </row>
    <row r="102" spans="1:12" x14ac:dyDescent="0.25">
      <c r="A102" t="s">
        <v>220</v>
      </c>
      <c r="B102" t="s">
        <v>303</v>
      </c>
      <c r="C102">
        <v>2.8</v>
      </c>
      <c r="D102">
        <v>11.7</v>
      </c>
      <c r="E102" t="s">
        <v>428</v>
      </c>
      <c r="F102">
        <v>3.5</v>
      </c>
      <c r="G102">
        <v>14</v>
      </c>
      <c r="H102">
        <v>17.5</v>
      </c>
      <c r="J102" t="s">
        <v>97</v>
      </c>
      <c r="K102" t="s">
        <v>609</v>
      </c>
      <c r="L102" t="s">
        <v>188</v>
      </c>
    </row>
    <row r="103" spans="1:12" x14ac:dyDescent="0.25">
      <c r="A103" t="s">
        <v>220</v>
      </c>
      <c r="B103" t="s">
        <v>304</v>
      </c>
      <c r="C103">
        <v>3.1</v>
      </c>
      <c r="D103">
        <v>15.2</v>
      </c>
      <c r="E103" t="s">
        <v>428</v>
      </c>
      <c r="F103">
        <v>4.4000000000000004</v>
      </c>
      <c r="G103">
        <v>17.600000000000001</v>
      </c>
      <c r="H103">
        <v>22</v>
      </c>
      <c r="J103" t="s">
        <v>97</v>
      </c>
      <c r="K103" t="s">
        <v>609</v>
      </c>
      <c r="L103" t="s">
        <v>188</v>
      </c>
    </row>
    <row r="104" spans="1:12" x14ac:dyDescent="0.25">
      <c r="A104" t="s">
        <v>220</v>
      </c>
      <c r="B104" t="s">
        <v>305</v>
      </c>
      <c r="C104">
        <v>3.1</v>
      </c>
      <c r="D104">
        <v>18.8</v>
      </c>
      <c r="E104" t="s">
        <v>428</v>
      </c>
      <c r="F104">
        <v>5.28</v>
      </c>
      <c r="G104">
        <v>21.12</v>
      </c>
      <c r="H104">
        <v>26.4</v>
      </c>
      <c r="J104" t="s">
        <v>97</v>
      </c>
      <c r="K104" t="s">
        <v>609</v>
      </c>
      <c r="L104" t="s">
        <v>188</v>
      </c>
    </row>
    <row r="105" spans="1:12" x14ac:dyDescent="0.25">
      <c r="A105" t="s">
        <v>220</v>
      </c>
      <c r="B105" t="s">
        <v>306</v>
      </c>
      <c r="C105">
        <v>2.8</v>
      </c>
      <c r="D105">
        <v>23.2</v>
      </c>
      <c r="E105" t="s">
        <v>428</v>
      </c>
      <c r="F105">
        <v>6.9200000000000008</v>
      </c>
      <c r="G105">
        <v>27.680000000000003</v>
      </c>
      <c r="H105">
        <v>34.6</v>
      </c>
      <c r="J105" t="s">
        <v>97</v>
      </c>
      <c r="K105" t="s">
        <v>609</v>
      </c>
      <c r="L105" t="s">
        <v>188</v>
      </c>
    </row>
    <row r="106" spans="1:12" x14ac:dyDescent="0.25">
      <c r="A106" t="s">
        <v>220</v>
      </c>
      <c r="B106" t="s">
        <v>307</v>
      </c>
      <c r="C106">
        <v>3.1</v>
      </c>
      <c r="D106">
        <v>25.3</v>
      </c>
      <c r="E106" t="s">
        <v>428</v>
      </c>
      <c r="F106">
        <v>7.4200000000000008</v>
      </c>
      <c r="G106">
        <v>29.680000000000003</v>
      </c>
      <c r="H106">
        <v>37.1</v>
      </c>
      <c r="J106" t="s">
        <v>97</v>
      </c>
      <c r="K106" t="s">
        <v>609</v>
      </c>
      <c r="L106" t="s">
        <v>188</v>
      </c>
    </row>
    <row r="107" spans="1:12" x14ac:dyDescent="0.25">
      <c r="A107" t="s">
        <v>220</v>
      </c>
      <c r="B107" t="s">
        <v>308</v>
      </c>
      <c r="C107">
        <v>3.2</v>
      </c>
      <c r="D107">
        <v>8.3000000000000007</v>
      </c>
      <c r="E107" t="s">
        <v>428</v>
      </c>
      <c r="F107">
        <v>2.4600000000000004</v>
      </c>
      <c r="G107">
        <v>9.8400000000000016</v>
      </c>
      <c r="H107">
        <v>12.3</v>
      </c>
      <c r="J107" t="s">
        <v>97</v>
      </c>
      <c r="K107" t="s">
        <v>609</v>
      </c>
      <c r="L107" t="s">
        <v>188</v>
      </c>
    </row>
    <row r="108" spans="1:12" x14ac:dyDescent="0.25">
      <c r="A108" t="s">
        <v>220</v>
      </c>
      <c r="B108" t="s">
        <v>309</v>
      </c>
      <c r="C108">
        <v>3.4</v>
      </c>
      <c r="D108">
        <v>9.4</v>
      </c>
      <c r="E108" t="s">
        <v>428</v>
      </c>
      <c r="F108">
        <v>2.7800000000000002</v>
      </c>
      <c r="G108">
        <v>11.120000000000001</v>
      </c>
      <c r="H108">
        <v>13.9</v>
      </c>
      <c r="J108" t="s">
        <v>97</v>
      </c>
      <c r="K108" t="s">
        <v>609</v>
      </c>
      <c r="L108" t="s">
        <v>188</v>
      </c>
    </row>
    <row r="109" spans="1:12" x14ac:dyDescent="0.25">
      <c r="A109" t="s">
        <v>220</v>
      </c>
      <c r="B109" t="s">
        <v>310</v>
      </c>
      <c r="C109">
        <v>3.4</v>
      </c>
      <c r="D109">
        <v>10.7</v>
      </c>
      <c r="E109" t="s">
        <v>428</v>
      </c>
      <c r="F109">
        <v>3.2200000000000006</v>
      </c>
      <c r="G109">
        <v>12.880000000000003</v>
      </c>
      <c r="H109">
        <v>16.100000000000001</v>
      </c>
      <c r="J109" t="s">
        <v>97</v>
      </c>
      <c r="K109" t="s">
        <v>609</v>
      </c>
      <c r="L109" t="s">
        <v>188</v>
      </c>
    </row>
    <row r="110" spans="1:12" x14ac:dyDescent="0.25">
      <c r="A110" t="s">
        <v>220</v>
      </c>
      <c r="B110" t="s">
        <v>311</v>
      </c>
      <c r="C110">
        <v>3.4</v>
      </c>
      <c r="D110">
        <v>11.9</v>
      </c>
      <c r="E110" t="s">
        <v>428</v>
      </c>
      <c r="F110">
        <v>4.1000000000000005</v>
      </c>
      <c r="G110">
        <v>16.400000000000002</v>
      </c>
      <c r="H110">
        <v>20.5</v>
      </c>
      <c r="J110" t="s">
        <v>97</v>
      </c>
      <c r="K110" t="s">
        <v>609</v>
      </c>
      <c r="L110" t="s">
        <v>188</v>
      </c>
    </row>
    <row r="111" spans="1:12" x14ac:dyDescent="0.25">
      <c r="A111" t="s">
        <v>220</v>
      </c>
      <c r="B111" t="s">
        <v>312</v>
      </c>
      <c r="C111">
        <v>3.5</v>
      </c>
      <c r="D111">
        <v>15.4</v>
      </c>
      <c r="E111" t="s">
        <v>428</v>
      </c>
      <c r="F111">
        <v>4.38</v>
      </c>
      <c r="G111">
        <v>17.52</v>
      </c>
      <c r="H111">
        <v>21.9</v>
      </c>
      <c r="J111" t="s">
        <v>97</v>
      </c>
      <c r="K111" t="s">
        <v>609</v>
      </c>
      <c r="L111" t="s">
        <v>188</v>
      </c>
    </row>
    <row r="112" spans="1:12" x14ac:dyDescent="0.25">
      <c r="A112" t="s">
        <v>220</v>
      </c>
      <c r="B112" t="s">
        <v>313</v>
      </c>
      <c r="C112">
        <v>3.5</v>
      </c>
      <c r="D112">
        <v>19</v>
      </c>
      <c r="E112" t="s">
        <v>428</v>
      </c>
      <c r="F112">
        <v>5.5</v>
      </c>
      <c r="G112">
        <v>22</v>
      </c>
      <c r="H112">
        <v>27.5</v>
      </c>
      <c r="J112" t="s">
        <v>97</v>
      </c>
      <c r="K112" t="s">
        <v>609</v>
      </c>
      <c r="L112" t="s">
        <v>188</v>
      </c>
    </row>
    <row r="113" spans="1:12" x14ac:dyDescent="0.25">
      <c r="A113" t="s">
        <v>220</v>
      </c>
      <c r="B113" t="s">
        <v>314</v>
      </c>
      <c r="C113">
        <v>3.5</v>
      </c>
      <c r="D113">
        <v>23.8</v>
      </c>
      <c r="E113" t="s">
        <v>428</v>
      </c>
      <c r="F113">
        <v>7.06</v>
      </c>
      <c r="G113">
        <v>28.24</v>
      </c>
      <c r="H113">
        <v>35.299999999999997</v>
      </c>
      <c r="J113" t="s">
        <v>97</v>
      </c>
      <c r="K113" t="s">
        <v>609</v>
      </c>
      <c r="L113" t="s">
        <v>188</v>
      </c>
    </row>
    <row r="114" spans="1:12" x14ac:dyDescent="0.25">
      <c r="A114" t="s">
        <v>220</v>
      </c>
      <c r="B114" t="s">
        <v>315</v>
      </c>
      <c r="C114">
        <v>3.2</v>
      </c>
      <c r="D114">
        <v>29.7</v>
      </c>
      <c r="E114" t="s">
        <v>428</v>
      </c>
      <c r="F114">
        <v>8.7200000000000006</v>
      </c>
      <c r="G114">
        <v>34.880000000000003</v>
      </c>
      <c r="H114">
        <v>43.6</v>
      </c>
      <c r="J114" t="s">
        <v>97</v>
      </c>
      <c r="K114" t="s">
        <v>609</v>
      </c>
      <c r="L114" t="s">
        <v>188</v>
      </c>
    </row>
    <row r="115" spans="1:12" x14ac:dyDescent="0.25">
      <c r="A115" t="s">
        <v>220</v>
      </c>
      <c r="B115" t="s">
        <v>316</v>
      </c>
      <c r="C115">
        <v>3.4</v>
      </c>
      <c r="D115">
        <v>36.6</v>
      </c>
      <c r="E115" t="s">
        <v>428</v>
      </c>
      <c r="F115">
        <v>10.82</v>
      </c>
      <c r="G115">
        <v>43.28</v>
      </c>
      <c r="H115">
        <v>54.1</v>
      </c>
      <c r="J115" t="s">
        <v>97</v>
      </c>
      <c r="K115" t="s">
        <v>609</v>
      </c>
      <c r="L115" t="s">
        <v>188</v>
      </c>
    </row>
    <row r="116" spans="1:12" x14ac:dyDescent="0.25">
      <c r="A116" t="s">
        <v>220</v>
      </c>
      <c r="B116" t="s">
        <v>317</v>
      </c>
      <c r="C116">
        <v>3.3</v>
      </c>
      <c r="D116">
        <v>39.9</v>
      </c>
      <c r="E116" t="s">
        <v>428</v>
      </c>
      <c r="F116">
        <v>12.58</v>
      </c>
      <c r="G116">
        <v>50.32</v>
      </c>
      <c r="H116">
        <v>62.9</v>
      </c>
      <c r="J116" t="s">
        <v>97</v>
      </c>
      <c r="K116" t="s">
        <v>609</v>
      </c>
      <c r="L116" t="s">
        <v>188</v>
      </c>
    </row>
    <row r="117" spans="1:12" x14ac:dyDescent="0.25">
      <c r="A117" t="s">
        <v>220</v>
      </c>
      <c r="B117" t="s">
        <v>318</v>
      </c>
      <c r="C117">
        <v>3.1</v>
      </c>
      <c r="D117">
        <v>23.4</v>
      </c>
      <c r="E117" t="s">
        <v>428</v>
      </c>
      <c r="F117">
        <v>6.66</v>
      </c>
      <c r="G117">
        <v>26.64</v>
      </c>
      <c r="H117">
        <v>33.299999999999997</v>
      </c>
      <c r="J117" t="s">
        <v>97</v>
      </c>
      <c r="K117" t="s">
        <v>609</v>
      </c>
      <c r="L117" t="s">
        <v>188</v>
      </c>
    </row>
    <row r="118" spans="1:12" x14ac:dyDescent="0.25">
      <c r="A118" t="s">
        <v>220</v>
      </c>
      <c r="B118" t="s">
        <v>319</v>
      </c>
      <c r="C118">
        <v>3.3</v>
      </c>
      <c r="D118">
        <v>29</v>
      </c>
      <c r="E118" t="s">
        <v>428</v>
      </c>
      <c r="F118">
        <v>8.3800000000000008</v>
      </c>
      <c r="G118">
        <v>33.520000000000003</v>
      </c>
      <c r="H118">
        <v>41.9</v>
      </c>
      <c r="J118" t="s">
        <v>97</v>
      </c>
      <c r="K118" t="s">
        <v>609</v>
      </c>
      <c r="L118" t="s">
        <v>188</v>
      </c>
    </row>
    <row r="119" spans="1:12" x14ac:dyDescent="0.25">
      <c r="A119" t="s">
        <v>220</v>
      </c>
      <c r="B119" t="s">
        <v>320</v>
      </c>
      <c r="C119">
        <v>3.3</v>
      </c>
      <c r="D119">
        <v>36.4</v>
      </c>
      <c r="E119" t="s">
        <v>428</v>
      </c>
      <c r="F119">
        <v>10.740000000000002</v>
      </c>
      <c r="G119">
        <v>42.960000000000008</v>
      </c>
      <c r="H119">
        <v>53.7</v>
      </c>
      <c r="J119" t="s">
        <v>97</v>
      </c>
      <c r="K119" t="s">
        <v>609</v>
      </c>
      <c r="L119" t="s">
        <v>188</v>
      </c>
    </row>
    <row r="120" spans="1:12" x14ac:dyDescent="0.25">
      <c r="A120" t="s">
        <v>220</v>
      </c>
      <c r="B120" t="s">
        <v>321</v>
      </c>
      <c r="C120">
        <v>3.3</v>
      </c>
      <c r="D120">
        <v>39.9</v>
      </c>
      <c r="E120" t="s">
        <v>428</v>
      </c>
      <c r="F120">
        <v>12.22</v>
      </c>
      <c r="G120">
        <v>48.88</v>
      </c>
      <c r="H120">
        <v>61.1</v>
      </c>
      <c r="J120" t="s">
        <v>97</v>
      </c>
      <c r="K120" t="s">
        <v>609</v>
      </c>
      <c r="L120" t="s">
        <v>188</v>
      </c>
    </row>
    <row r="121" spans="1:12" x14ac:dyDescent="0.25">
      <c r="A121" t="s">
        <v>220</v>
      </c>
      <c r="B121" t="s">
        <v>322</v>
      </c>
      <c r="C121">
        <v>1.6</v>
      </c>
      <c r="D121">
        <v>4.5999999999999996</v>
      </c>
      <c r="E121" t="s">
        <v>429</v>
      </c>
      <c r="F121">
        <v>1.6800000000000002</v>
      </c>
      <c r="G121">
        <v>6.7200000000000006</v>
      </c>
      <c r="H121">
        <v>8.4</v>
      </c>
      <c r="J121" t="s">
        <v>97</v>
      </c>
      <c r="K121" t="s">
        <v>609</v>
      </c>
      <c r="L121" t="s">
        <v>188</v>
      </c>
    </row>
    <row r="122" spans="1:12" x14ac:dyDescent="0.25">
      <c r="A122" t="s">
        <v>220</v>
      </c>
      <c r="B122" t="s">
        <v>323</v>
      </c>
      <c r="C122">
        <v>1.6</v>
      </c>
      <c r="D122">
        <v>6.2</v>
      </c>
      <c r="E122" t="s">
        <v>429</v>
      </c>
      <c r="F122">
        <v>2.2600000000000002</v>
      </c>
      <c r="G122">
        <v>9.0400000000000009</v>
      </c>
      <c r="H122">
        <v>11.3</v>
      </c>
      <c r="J122" t="s">
        <v>97</v>
      </c>
      <c r="K122" t="s">
        <v>609</v>
      </c>
      <c r="L122" t="s">
        <v>188</v>
      </c>
    </row>
    <row r="123" spans="1:12" x14ac:dyDescent="0.25">
      <c r="A123" t="s">
        <v>220</v>
      </c>
      <c r="B123" t="s">
        <v>324</v>
      </c>
      <c r="C123">
        <v>1.8</v>
      </c>
      <c r="D123">
        <v>3.8</v>
      </c>
      <c r="E123" t="s">
        <v>429</v>
      </c>
      <c r="F123">
        <v>1.4000000000000001</v>
      </c>
      <c r="G123">
        <v>5.6000000000000005</v>
      </c>
      <c r="H123">
        <v>7</v>
      </c>
      <c r="J123" t="s">
        <v>97</v>
      </c>
      <c r="K123" t="s">
        <v>609</v>
      </c>
      <c r="L123" t="s">
        <v>188</v>
      </c>
    </row>
    <row r="124" spans="1:12" x14ac:dyDescent="0.25">
      <c r="A124" t="s">
        <v>220</v>
      </c>
      <c r="B124" t="s">
        <v>325</v>
      </c>
      <c r="C124">
        <v>1.8</v>
      </c>
      <c r="D124">
        <v>4.5999999999999996</v>
      </c>
      <c r="E124" t="s">
        <v>429</v>
      </c>
      <c r="F124">
        <v>1.7000000000000002</v>
      </c>
      <c r="G124">
        <v>6.8000000000000007</v>
      </c>
      <c r="H124">
        <v>8.5</v>
      </c>
      <c r="J124" t="s">
        <v>97</v>
      </c>
      <c r="K124" t="s">
        <v>609</v>
      </c>
      <c r="L124" t="s">
        <v>188</v>
      </c>
    </row>
    <row r="125" spans="1:12" x14ac:dyDescent="0.25">
      <c r="A125" t="s">
        <v>220</v>
      </c>
      <c r="B125" t="s">
        <v>326</v>
      </c>
      <c r="C125">
        <v>1.7</v>
      </c>
      <c r="D125">
        <v>5.8</v>
      </c>
      <c r="E125" t="s">
        <v>429</v>
      </c>
      <c r="F125">
        <v>2.1800000000000002</v>
      </c>
      <c r="G125">
        <v>8.7200000000000006</v>
      </c>
      <c r="H125">
        <v>10.9</v>
      </c>
      <c r="J125" t="s">
        <v>97</v>
      </c>
      <c r="K125" t="s">
        <v>609</v>
      </c>
      <c r="L125" t="s">
        <v>188</v>
      </c>
    </row>
    <row r="126" spans="1:12" x14ac:dyDescent="0.25">
      <c r="A126" t="s">
        <v>220</v>
      </c>
      <c r="B126" t="s">
        <v>327</v>
      </c>
      <c r="C126">
        <v>1.9</v>
      </c>
      <c r="D126">
        <v>9.3000000000000007</v>
      </c>
      <c r="E126" t="s">
        <v>429</v>
      </c>
      <c r="F126">
        <v>3.3600000000000003</v>
      </c>
      <c r="G126">
        <v>13.440000000000001</v>
      </c>
      <c r="H126">
        <v>16.8</v>
      </c>
      <c r="J126" t="s">
        <v>97</v>
      </c>
      <c r="K126" t="s">
        <v>609</v>
      </c>
      <c r="L126" t="s">
        <v>188</v>
      </c>
    </row>
    <row r="127" spans="1:12" x14ac:dyDescent="0.25">
      <c r="A127" t="s">
        <v>220</v>
      </c>
      <c r="B127" t="s">
        <v>328</v>
      </c>
      <c r="C127">
        <v>1.9</v>
      </c>
      <c r="D127">
        <v>12.5</v>
      </c>
      <c r="E127" t="s">
        <v>429</v>
      </c>
      <c r="F127">
        <v>4.5200000000000005</v>
      </c>
      <c r="G127">
        <v>18.080000000000002</v>
      </c>
      <c r="H127">
        <v>22.6</v>
      </c>
      <c r="J127" t="s">
        <v>97</v>
      </c>
      <c r="K127" t="s">
        <v>609</v>
      </c>
      <c r="L127" t="s">
        <v>188</v>
      </c>
    </row>
    <row r="128" spans="1:12" x14ac:dyDescent="0.25">
      <c r="A128" t="s">
        <v>220</v>
      </c>
      <c r="B128" t="s">
        <v>329</v>
      </c>
      <c r="C128">
        <v>1.9</v>
      </c>
      <c r="D128">
        <v>14</v>
      </c>
      <c r="E128" t="s">
        <v>429</v>
      </c>
      <c r="F128">
        <v>5.1000000000000005</v>
      </c>
      <c r="G128">
        <v>20.400000000000002</v>
      </c>
      <c r="H128">
        <v>25.5</v>
      </c>
      <c r="J128" t="s">
        <v>97</v>
      </c>
      <c r="K128" t="s">
        <v>609</v>
      </c>
      <c r="L128" t="s">
        <v>188</v>
      </c>
    </row>
    <row r="129" spans="1:12" x14ac:dyDescent="0.25">
      <c r="A129" t="s">
        <v>220</v>
      </c>
      <c r="B129" t="s">
        <v>330</v>
      </c>
      <c r="C129">
        <v>1.9</v>
      </c>
      <c r="D129">
        <v>19.100000000000001</v>
      </c>
      <c r="E129" t="s">
        <v>429</v>
      </c>
      <c r="F129">
        <v>6.9</v>
      </c>
      <c r="G129">
        <v>27.6</v>
      </c>
      <c r="H129">
        <v>34.5</v>
      </c>
      <c r="J129" t="s">
        <v>97</v>
      </c>
      <c r="K129" t="s">
        <v>609</v>
      </c>
      <c r="L129" t="s">
        <v>188</v>
      </c>
    </row>
    <row r="130" spans="1:12" x14ac:dyDescent="0.25">
      <c r="A130" t="s">
        <v>70</v>
      </c>
      <c r="B130" t="s">
        <v>331</v>
      </c>
      <c r="C130">
        <v>3.6</v>
      </c>
      <c r="D130">
        <v>6.4</v>
      </c>
      <c r="E130" t="s">
        <v>428</v>
      </c>
      <c r="F130">
        <v>1.8399999999999999</v>
      </c>
      <c r="G130">
        <v>7.3599999999999994</v>
      </c>
      <c r="H130">
        <v>9.1999999999999993</v>
      </c>
      <c r="J130" t="s">
        <v>97</v>
      </c>
      <c r="K130" t="s">
        <v>609</v>
      </c>
      <c r="L130" t="s">
        <v>188</v>
      </c>
    </row>
    <row r="131" spans="1:12" x14ac:dyDescent="0.25">
      <c r="A131" t="s">
        <v>70</v>
      </c>
      <c r="B131" t="s">
        <v>332</v>
      </c>
      <c r="C131">
        <v>3</v>
      </c>
      <c r="D131">
        <v>8</v>
      </c>
      <c r="E131" t="s">
        <v>428</v>
      </c>
      <c r="F131">
        <v>2.4000000000000004</v>
      </c>
      <c r="G131">
        <v>9.6000000000000014</v>
      </c>
      <c r="H131">
        <v>12</v>
      </c>
      <c r="J131" t="s">
        <v>97</v>
      </c>
      <c r="K131" t="s">
        <v>609</v>
      </c>
      <c r="L131" t="s">
        <v>188</v>
      </c>
    </row>
    <row r="132" spans="1:12" x14ac:dyDescent="0.25">
      <c r="A132" t="s">
        <v>70</v>
      </c>
      <c r="B132" t="s">
        <v>333</v>
      </c>
      <c r="C132">
        <v>2.7</v>
      </c>
      <c r="D132">
        <v>10.4</v>
      </c>
      <c r="E132" t="s">
        <v>428</v>
      </c>
      <c r="F132">
        <v>3.14</v>
      </c>
      <c r="G132">
        <v>12.56</v>
      </c>
      <c r="H132">
        <v>15.7</v>
      </c>
      <c r="J132" t="s">
        <v>97</v>
      </c>
      <c r="K132" t="s">
        <v>609</v>
      </c>
      <c r="L132" t="s">
        <v>188</v>
      </c>
    </row>
    <row r="133" spans="1:12" x14ac:dyDescent="0.25">
      <c r="A133" t="s">
        <v>70</v>
      </c>
      <c r="B133" t="s">
        <v>334</v>
      </c>
      <c r="C133">
        <v>3.4</v>
      </c>
      <c r="D133">
        <v>13.5</v>
      </c>
      <c r="E133" t="s">
        <v>428</v>
      </c>
      <c r="F133">
        <v>3.9200000000000004</v>
      </c>
      <c r="G133">
        <v>15.680000000000001</v>
      </c>
      <c r="H133">
        <v>19.600000000000001</v>
      </c>
      <c r="J133" t="s">
        <v>97</v>
      </c>
      <c r="K133" t="s">
        <v>609</v>
      </c>
      <c r="L133" t="s">
        <v>188</v>
      </c>
    </row>
    <row r="134" spans="1:12" x14ac:dyDescent="0.25">
      <c r="A134" t="s">
        <v>70</v>
      </c>
      <c r="B134" t="s">
        <v>335</v>
      </c>
      <c r="C134">
        <v>3.1</v>
      </c>
      <c r="D134">
        <v>15.9</v>
      </c>
      <c r="E134" t="s">
        <v>428</v>
      </c>
      <c r="F134">
        <v>4.68</v>
      </c>
      <c r="G134">
        <v>18.72</v>
      </c>
      <c r="H134">
        <v>23.4</v>
      </c>
      <c r="J134" t="s">
        <v>97</v>
      </c>
      <c r="K134" t="s">
        <v>609</v>
      </c>
      <c r="L134" t="s">
        <v>188</v>
      </c>
    </row>
    <row r="135" spans="1:12" x14ac:dyDescent="0.25">
      <c r="A135" t="s">
        <v>70</v>
      </c>
      <c r="B135" t="s">
        <v>336</v>
      </c>
      <c r="C135">
        <v>4.2</v>
      </c>
      <c r="D135">
        <v>6.4</v>
      </c>
      <c r="E135" t="s">
        <v>428</v>
      </c>
      <c r="F135">
        <v>1.8600000000000003</v>
      </c>
      <c r="G135">
        <v>7.4400000000000013</v>
      </c>
      <c r="H135">
        <v>9.3000000000000007</v>
      </c>
      <c r="J135" t="s">
        <v>97</v>
      </c>
      <c r="K135" t="s">
        <v>609</v>
      </c>
      <c r="L135" t="s">
        <v>188</v>
      </c>
    </row>
    <row r="136" spans="1:12" x14ac:dyDescent="0.25">
      <c r="A136" t="s">
        <v>70</v>
      </c>
      <c r="B136" t="s">
        <v>337</v>
      </c>
      <c r="C136">
        <v>3.8</v>
      </c>
      <c r="D136">
        <v>7.9</v>
      </c>
      <c r="E136" t="s">
        <v>428</v>
      </c>
      <c r="F136">
        <v>2.3800000000000003</v>
      </c>
      <c r="G136">
        <v>9.5200000000000014</v>
      </c>
      <c r="H136">
        <v>11.9</v>
      </c>
      <c r="J136" t="s">
        <v>97</v>
      </c>
      <c r="K136" t="s">
        <v>609</v>
      </c>
      <c r="L136" t="s">
        <v>188</v>
      </c>
    </row>
    <row r="137" spans="1:12" x14ac:dyDescent="0.25">
      <c r="A137" t="s">
        <v>70</v>
      </c>
      <c r="B137" t="s">
        <v>338</v>
      </c>
      <c r="C137">
        <v>3.8</v>
      </c>
      <c r="D137">
        <v>10.3</v>
      </c>
      <c r="E137" t="s">
        <v>428</v>
      </c>
      <c r="F137">
        <v>3.1</v>
      </c>
      <c r="G137">
        <v>12.4</v>
      </c>
      <c r="H137">
        <v>15.5</v>
      </c>
      <c r="J137" t="s">
        <v>97</v>
      </c>
      <c r="K137" t="s">
        <v>609</v>
      </c>
      <c r="L137" t="s">
        <v>188</v>
      </c>
    </row>
    <row r="138" spans="1:12" x14ac:dyDescent="0.25">
      <c r="A138" t="s">
        <v>70</v>
      </c>
      <c r="B138" t="s">
        <v>339</v>
      </c>
      <c r="C138">
        <v>4.5999999999999996</v>
      </c>
      <c r="D138">
        <v>12.8</v>
      </c>
      <c r="E138" t="s">
        <v>428</v>
      </c>
      <c r="F138">
        <v>3.64</v>
      </c>
      <c r="G138">
        <v>14.56</v>
      </c>
      <c r="H138">
        <v>18.2</v>
      </c>
      <c r="J138" t="s">
        <v>97</v>
      </c>
      <c r="K138" t="s">
        <v>609</v>
      </c>
      <c r="L138" t="s">
        <v>188</v>
      </c>
    </row>
    <row r="139" spans="1:12" x14ac:dyDescent="0.25">
      <c r="A139" t="s">
        <v>70</v>
      </c>
      <c r="B139" t="s">
        <v>340</v>
      </c>
      <c r="C139">
        <v>3.9</v>
      </c>
      <c r="D139">
        <v>15.9</v>
      </c>
      <c r="E139" t="s">
        <v>428</v>
      </c>
      <c r="F139">
        <v>4.7200000000000006</v>
      </c>
      <c r="G139">
        <v>18.880000000000003</v>
      </c>
      <c r="H139">
        <v>23.6</v>
      </c>
      <c r="J139" t="s">
        <v>97</v>
      </c>
      <c r="K139" t="s">
        <v>609</v>
      </c>
      <c r="L139" t="s">
        <v>188</v>
      </c>
    </row>
    <row r="140" spans="1:12" x14ac:dyDescent="0.25">
      <c r="A140" t="s">
        <v>70</v>
      </c>
      <c r="B140" t="s">
        <v>341</v>
      </c>
      <c r="C140">
        <v>4.3</v>
      </c>
      <c r="D140">
        <v>21.5</v>
      </c>
      <c r="E140" t="s">
        <v>428</v>
      </c>
      <c r="F140">
        <v>6.2600000000000007</v>
      </c>
      <c r="G140">
        <v>25.040000000000003</v>
      </c>
      <c r="H140">
        <v>31.3</v>
      </c>
      <c r="J140" t="s">
        <v>97</v>
      </c>
      <c r="K140" t="s">
        <v>609</v>
      </c>
      <c r="L140" t="s">
        <v>188</v>
      </c>
    </row>
    <row r="141" spans="1:12" x14ac:dyDescent="0.25">
      <c r="A141" t="s">
        <v>70</v>
      </c>
      <c r="B141" t="s">
        <v>342</v>
      </c>
      <c r="C141">
        <v>4.0999999999999996</v>
      </c>
      <c r="D141">
        <v>26.7</v>
      </c>
      <c r="E141" t="s">
        <v>428</v>
      </c>
      <c r="F141">
        <v>7.8599999999999994</v>
      </c>
      <c r="G141">
        <v>31.439999999999998</v>
      </c>
      <c r="H141">
        <v>39.299999999999997</v>
      </c>
      <c r="J141" t="s">
        <v>97</v>
      </c>
      <c r="K141" t="s">
        <v>609</v>
      </c>
      <c r="L141" t="s">
        <v>188</v>
      </c>
    </row>
    <row r="142" spans="1:12" x14ac:dyDescent="0.25">
      <c r="A142" t="s">
        <v>70</v>
      </c>
      <c r="B142" t="s">
        <v>343</v>
      </c>
      <c r="C142">
        <v>3.9</v>
      </c>
      <c r="D142">
        <v>31.3</v>
      </c>
      <c r="E142" t="s">
        <v>428</v>
      </c>
      <c r="F142">
        <v>9.36</v>
      </c>
      <c r="G142">
        <v>37.44</v>
      </c>
      <c r="H142">
        <v>46.8</v>
      </c>
      <c r="J142" t="s">
        <v>97</v>
      </c>
      <c r="K142" t="s">
        <v>609</v>
      </c>
      <c r="L142" t="s">
        <v>188</v>
      </c>
    </row>
    <row r="143" spans="1:12" x14ac:dyDescent="0.25">
      <c r="A143" t="s">
        <v>70</v>
      </c>
      <c r="B143" t="s">
        <v>344</v>
      </c>
      <c r="C143">
        <v>4.5</v>
      </c>
      <c r="D143">
        <v>9.6999999999999993</v>
      </c>
      <c r="E143" t="s">
        <v>428</v>
      </c>
      <c r="F143">
        <v>2.7800000000000002</v>
      </c>
      <c r="G143">
        <v>11.120000000000001</v>
      </c>
      <c r="H143">
        <v>13.9</v>
      </c>
      <c r="J143" t="s">
        <v>97</v>
      </c>
      <c r="K143" t="s">
        <v>609</v>
      </c>
      <c r="L143" t="s">
        <v>188</v>
      </c>
    </row>
    <row r="144" spans="1:12" x14ac:dyDescent="0.25">
      <c r="A144" t="s">
        <v>70</v>
      </c>
      <c r="B144" t="s">
        <v>345</v>
      </c>
      <c r="C144">
        <v>4.2</v>
      </c>
      <c r="D144">
        <v>12</v>
      </c>
      <c r="E144" t="s">
        <v>428</v>
      </c>
      <c r="F144">
        <v>3.5200000000000005</v>
      </c>
      <c r="G144">
        <v>14.080000000000002</v>
      </c>
      <c r="H144">
        <v>17.600000000000001</v>
      </c>
      <c r="J144" t="s">
        <v>97</v>
      </c>
      <c r="K144" t="s">
        <v>609</v>
      </c>
      <c r="L144" t="s">
        <v>188</v>
      </c>
    </row>
    <row r="145" spans="1:12" x14ac:dyDescent="0.25">
      <c r="A145" t="s">
        <v>70</v>
      </c>
      <c r="B145" t="s">
        <v>346</v>
      </c>
      <c r="C145">
        <v>4.2</v>
      </c>
      <c r="D145">
        <v>15.9</v>
      </c>
      <c r="E145" t="s">
        <v>428</v>
      </c>
      <c r="F145">
        <v>4.62</v>
      </c>
      <c r="G145">
        <v>18.48</v>
      </c>
      <c r="H145">
        <v>23.1</v>
      </c>
      <c r="J145" t="s">
        <v>97</v>
      </c>
      <c r="K145" t="s">
        <v>609</v>
      </c>
      <c r="L145" t="s">
        <v>188</v>
      </c>
    </row>
    <row r="146" spans="1:12" x14ac:dyDescent="0.25">
      <c r="A146" t="s">
        <v>70</v>
      </c>
      <c r="B146" t="s">
        <v>347</v>
      </c>
      <c r="C146">
        <v>4.2</v>
      </c>
      <c r="D146">
        <v>18.7</v>
      </c>
      <c r="E146" t="s">
        <v>428</v>
      </c>
      <c r="F146">
        <v>5.4600000000000009</v>
      </c>
      <c r="G146">
        <v>21.840000000000003</v>
      </c>
      <c r="H146">
        <v>27.3</v>
      </c>
      <c r="J146" t="s">
        <v>97</v>
      </c>
      <c r="K146" t="s">
        <v>609</v>
      </c>
      <c r="L146" t="s">
        <v>188</v>
      </c>
    </row>
    <row r="147" spans="1:12" x14ac:dyDescent="0.25">
      <c r="A147" t="s">
        <v>70</v>
      </c>
      <c r="B147" t="s">
        <v>348</v>
      </c>
      <c r="C147">
        <v>3.5</v>
      </c>
      <c r="D147">
        <v>23</v>
      </c>
      <c r="E147" t="s">
        <v>428</v>
      </c>
      <c r="F147">
        <v>5.04</v>
      </c>
      <c r="G147">
        <v>20.16</v>
      </c>
      <c r="H147">
        <v>25.2</v>
      </c>
      <c r="J147" t="s">
        <v>97</v>
      </c>
      <c r="K147" t="s">
        <v>609</v>
      </c>
      <c r="L147" t="s">
        <v>188</v>
      </c>
    </row>
    <row r="148" spans="1:12" x14ac:dyDescent="0.25">
      <c r="A148" t="s">
        <v>70</v>
      </c>
      <c r="B148" t="s">
        <v>349</v>
      </c>
      <c r="C148">
        <v>4</v>
      </c>
      <c r="D148">
        <v>31.5</v>
      </c>
      <c r="E148" t="s">
        <v>428</v>
      </c>
      <c r="F148">
        <v>9.3800000000000008</v>
      </c>
      <c r="G148">
        <v>37.520000000000003</v>
      </c>
      <c r="H148">
        <v>46.9</v>
      </c>
      <c r="J148" t="s">
        <v>97</v>
      </c>
      <c r="K148" t="s">
        <v>609</v>
      </c>
      <c r="L148" t="s">
        <v>188</v>
      </c>
    </row>
    <row r="149" spans="1:12" x14ac:dyDescent="0.25">
      <c r="A149" t="s">
        <v>70</v>
      </c>
      <c r="B149" t="s">
        <v>350</v>
      </c>
      <c r="C149">
        <v>3.7</v>
      </c>
      <c r="D149">
        <v>38.700000000000003</v>
      </c>
      <c r="E149" t="s">
        <v>428</v>
      </c>
      <c r="F149">
        <v>11.72</v>
      </c>
      <c r="G149">
        <v>46.88</v>
      </c>
      <c r="H149">
        <v>58.6</v>
      </c>
      <c r="J149" t="s">
        <v>97</v>
      </c>
      <c r="K149" t="s">
        <v>609</v>
      </c>
      <c r="L149" t="s">
        <v>188</v>
      </c>
    </row>
    <row r="150" spans="1:12" x14ac:dyDescent="0.25">
      <c r="A150" t="s">
        <v>220</v>
      </c>
      <c r="B150" t="s">
        <v>351</v>
      </c>
      <c r="C150">
        <v>3.7</v>
      </c>
      <c r="D150">
        <v>10.6</v>
      </c>
      <c r="E150" t="s">
        <v>428</v>
      </c>
      <c r="F150">
        <v>3.16</v>
      </c>
      <c r="G150">
        <v>12.64</v>
      </c>
      <c r="H150">
        <v>15.8</v>
      </c>
      <c r="J150" t="s">
        <v>97</v>
      </c>
      <c r="K150" t="s">
        <v>609</v>
      </c>
      <c r="L150" t="s">
        <v>188</v>
      </c>
    </row>
    <row r="151" spans="1:12" x14ac:dyDescent="0.25">
      <c r="A151" t="s">
        <v>220</v>
      </c>
      <c r="B151" t="s">
        <v>352</v>
      </c>
      <c r="C151">
        <v>4.0999999999999996</v>
      </c>
      <c r="D151">
        <v>14.5</v>
      </c>
      <c r="E151" t="s">
        <v>428</v>
      </c>
      <c r="F151">
        <v>4.16</v>
      </c>
      <c r="G151">
        <v>16.64</v>
      </c>
      <c r="H151">
        <v>20.8</v>
      </c>
      <c r="J151" t="s">
        <v>97</v>
      </c>
      <c r="K151" t="s">
        <v>609</v>
      </c>
      <c r="L151" t="s">
        <v>188</v>
      </c>
    </row>
    <row r="152" spans="1:12" x14ac:dyDescent="0.25">
      <c r="A152" t="s">
        <v>220</v>
      </c>
      <c r="B152" t="s">
        <v>353</v>
      </c>
      <c r="C152">
        <v>4</v>
      </c>
      <c r="D152">
        <v>18.3</v>
      </c>
      <c r="E152" t="s">
        <v>428</v>
      </c>
      <c r="F152">
        <v>5.32</v>
      </c>
      <c r="G152">
        <v>21.28</v>
      </c>
      <c r="H152">
        <v>26.6</v>
      </c>
      <c r="J152" t="s">
        <v>97</v>
      </c>
      <c r="K152" t="s">
        <v>609</v>
      </c>
      <c r="L152" t="s">
        <v>188</v>
      </c>
    </row>
    <row r="153" spans="1:12" x14ac:dyDescent="0.25">
      <c r="A153" t="s">
        <v>220</v>
      </c>
      <c r="B153" t="s">
        <v>354</v>
      </c>
      <c r="C153">
        <v>4</v>
      </c>
      <c r="D153">
        <v>21.5</v>
      </c>
      <c r="E153" t="s">
        <v>428</v>
      </c>
      <c r="F153">
        <v>6.2600000000000007</v>
      </c>
      <c r="G153">
        <v>25.040000000000003</v>
      </c>
      <c r="H153">
        <v>31.3</v>
      </c>
      <c r="J153" t="s">
        <v>97</v>
      </c>
      <c r="K153" t="s">
        <v>609</v>
      </c>
      <c r="L153" t="s">
        <v>188</v>
      </c>
    </row>
    <row r="154" spans="1:12" x14ac:dyDescent="0.25">
      <c r="A154" t="s">
        <v>220</v>
      </c>
      <c r="B154" t="s">
        <v>355</v>
      </c>
      <c r="C154">
        <v>4</v>
      </c>
      <c r="D154">
        <v>27.5</v>
      </c>
      <c r="E154" t="s">
        <v>428</v>
      </c>
      <c r="F154">
        <v>7.98</v>
      </c>
      <c r="G154">
        <v>31.92</v>
      </c>
      <c r="H154">
        <v>39.9</v>
      </c>
      <c r="J154" t="s">
        <v>97</v>
      </c>
      <c r="K154" t="s">
        <v>609</v>
      </c>
      <c r="L154" t="s">
        <v>188</v>
      </c>
    </row>
    <row r="155" spans="1:12" x14ac:dyDescent="0.25">
      <c r="A155" t="s">
        <v>220</v>
      </c>
      <c r="B155" t="s">
        <v>356</v>
      </c>
      <c r="C155">
        <v>4.5</v>
      </c>
      <c r="D155">
        <v>28.7</v>
      </c>
      <c r="E155" t="s">
        <v>428</v>
      </c>
      <c r="F155">
        <v>8.08</v>
      </c>
      <c r="G155">
        <v>32.32</v>
      </c>
      <c r="H155">
        <v>40.4</v>
      </c>
      <c r="J155" t="s">
        <v>97</v>
      </c>
      <c r="K155" t="s">
        <v>609</v>
      </c>
      <c r="L155" t="s">
        <v>188</v>
      </c>
    </row>
    <row r="156" spans="1:12" x14ac:dyDescent="0.25">
      <c r="A156" t="s">
        <v>220</v>
      </c>
      <c r="B156" t="s">
        <v>357</v>
      </c>
      <c r="C156">
        <v>4.0999999999999996</v>
      </c>
      <c r="D156">
        <v>37.700000000000003</v>
      </c>
      <c r="E156" t="s">
        <v>428</v>
      </c>
      <c r="F156">
        <v>10.9</v>
      </c>
      <c r="G156">
        <v>43.6</v>
      </c>
      <c r="H156">
        <v>54.5</v>
      </c>
      <c r="J156" t="s">
        <v>97</v>
      </c>
      <c r="K156" t="s">
        <v>609</v>
      </c>
      <c r="L156" t="s">
        <v>188</v>
      </c>
    </row>
    <row r="157" spans="1:12" x14ac:dyDescent="0.25">
      <c r="A157" t="s">
        <v>220</v>
      </c>
      <c r="B157" t="s">
        <v>358</v>
      </c>
      <c r="C157">
        <v>4</v>
      </c>
      <c r="D157">
        <v>16.399999999999999</v>
      </c>
      <c r="E157" t="s">
        <v>428</v>
      </c>
      <c r="F157">
        <v>4.74</v>
      </c>
      <c r="G157">
        <v>18.96</v>
      </c>
      <c r="H157">
        <v>23.7</v>
      </c>
      <c r="J157" t="s">
        <v>97</v>
      </c>
      <c r="K157" t="s">
        <v>609</v>
      </c>
      <c r="L157" t="s">
        <v>188</v>
      </c>
    </row>
    <row r="158" spans="1:12" x14ac:dyDescent="0.25">
      <c r="A158" t="s">
        <v>220</v>
      </c>
      <c r="B158" t="s">
        <v>359</v>
      </c>
      <c r="C158">
        <v>3.8</v>
      </c>
      <c r="D158">
        <v>21.2</v>
      </c>
      <c r="E158" t="s">
        <v>428</v>
      </c>
      <c r="F158">
        <v>6.24</v>
      </c>
      <c r="G158">
        <v>24.96</v>
      </c>
      <c r="H158">
        <v>31.2</v>
      </c>
      <c r="J158" t="s">
        <v>97</v>
      </c>
      <c r="K158" t="s">
        <v>609</v>
      </c>
      <c r="L158" t="s">
        <v>188</v>
      </c>
    </row>
    <row r="159" spans="1:12" x14ac:dyDescent="0.25">
      <c r="A159" t="s">
        <v>220</v>
      </c>
      <c r="B159" t="s">
        <v>360</v>
      </c>
      <c r="C159">
        <v>3.7</v>
      </c>
      <c r="D159">
        <v>26.6</v>
      </c>
      <c r="E159" t="s">
        <v>428</v>
      </c>
      <c r="F159">
        <v>7.96</v>
      </c>
      <c r="G159">
        <v>31.84</v>
      </c>
      <c r="H159">
        <v>39.799999999999997</v>
      </c>
      <c r="J159" t="s">
        <v>97</v>
      </c>
      <c r="K159" t="s">
        <v>609</v>
      </c>
      <c r="L159" t="s">
        <v>188</v>
      </c>
    </row>
    <row r="160" spans="1:12" x14ac:dyDescent="0.25">
      <c r="A160" t="s">
        <v>220</v>
      </c>
      <c r="B160" t="s">
        <v>361</v>
      </c>
      <c r="C160">
        <v>4</v>
      </c>
      <c r="D160">
        <v>32.200000000000003</v>
      </c>
      <c r="E160" t="s">
        <v>428</v>
      </c>
      <c r="F160">
        <v>9.3400000000000016</v>
      </c>
      <c r="G160">
        <v>37.360000000000007</v>
      </c>
      <c r="H160">
        <v>46.7</v>
      </c>
      <c r="J160" t="s">
        <v>97</v>
      </c>
      <c r="K160" t="s">
        <v>609</v>
      </c>
      <c r="L160" t="s">
        <v>188</v>
      </c>
    </row>
    <row r="161" spans="1:12" x14ac:dyDescent="0.25">
      <c r="A161" t="s">
        <v>220</v>
      </c>
      <c r="B161" t="s">
        <v>362</v>
      </c>
      <c r="C161">
        <v>4.0999999999999996</v>
      </c>
      <c r="D161">
        <v>39.9</v>
      </c>
      <c r="E161" t="s">
        <v>428</v>
      </c>
      <c r="F161">
        <v>11.66</v>
      </c>
      <c r="G161">
        <v>46.64</v>
      </c>
      <c r="H161">
        <v>58.3</v>
      </c>
      <c r="J161" t="s">
        <v>97</v>
      </c>
      <c r="K161" t="s">
        <v>609</v>
      </c>
      <c r="L161" t="s">
        <v>188</v>
      </c>
    </row>
    <row r="162" spans="1:12" x14ac:dyDescent="0.25">
      <c r="A162" t="s">
        <v>220</v>
      </c>
      <c r="B162" t="s">
        <v>363</v>
      </c>
      <c r="C162">
        <v>1.7</v>
      </c>
      <c r="D162">
        <v>3.7</v>
      </c>
      <c r="E162" t="s">
        <v>429</v>
      </c>
      <c r="F162">
        <v>1.32</v>
      </c>
      <c r="G162">
        <v>5.28</v>
      </c>
      <c r="H162">
        <v>6.6</v>
      </c>
      <c r="J162" t="s">
        <v>97</v>
      </c>
      <c r="K162" t="s">
        <v>609</v>
      </c>
      <c r="L162" t="s">
        <v>188</v>
      </c>
    </row>
    <row r="163" spans="1:12" x14ac:dyDescent="0.25">
      <c r="A163" t="s">
        <v>220</v>
      </c>
      <c r="B163" t="s">
        <v>364</v>
      </c>
      <c r="C163">
        <v>1.9</v>
      </c>
      <c r="D163">
        <v>5.7</v>
      </c>
      <c r="E163" t="s">
        <v>429</v>
      </c>
      <c r="F163">
        <v>1.94</v>
      </c>
      <c r="G163">
        <v>7.76</v>
      </c>
      <c r="H163">
        <v>9.6999999999999993</v>
      </c>
      <c r="J163" t="s">
        <v>97</v>
      </c>
      <c r="K163" t="s">
        <v>609</v>
      </c>
      <c r="L163" t="s">
        <v>188</v>
      </c>
    </row>
    <row r="164" spans="1:12" x14ac:dyDescent="0.25">
      <c r="A164" t="s">
        <v>220</v>
      </c>
      <c r="B164" t="s">
        <v>365</v>
      </c>
      <c r="C164">
        <v>2.1</v>
      </c>
      <c r="D164">
        <v>7.1</v>
      </c>
      <c r="E164" t="s">
        <v>429</v>
      </c>
      <c r="F164">
        <v>2.34</v>
      </c>
      <c r="G164">
        <v>9.36</v>
      </c>
      <c r="H164">
        <v>11.7</v>
      </c>
      <c r="J164" t="s">
        <v>97</v>
      </c>
      <c r="K164" t="s">
        <v>609</v>
      </c>
      <c r="L164" t="s">
        <v>188</v>
      </c>
    </row>
    <row r="165" spans="1:12" x14ac:dyDescent="0.25">
      <c r="A165" t="s">
        <v>220</v>
      </c>
      <c r="B165" t="s">
        <v>366</v>
      </c>
      <c r="C165">
        <v>2</v>
      </c>
      <c r="D165">
        <v>9.6</v>
      </c>
      <c r="E165" t="s">
        <v>429</v>
      </c>
      <c r="F165">
        <v>3.16</v>
      </c>
      <c r="G165">
        <v>12.64</v>
      </c>
      <c r="H165">
        <v>15.8</v>
      </c>
      <c r="J165" t="s">
        <v>97</v>
      </c>
      <c r="K165" t="s">
        <v>609</v>
      </c>
      <c r="L165" t="s">
        <v>188</v>
      </c>
    </row>
    <row r="166" spans="1:12" x14ac:dyDescent="0.25">
      <c r="A166" t="s">
        <v>220</v>
      </c>
      <c r="B166" t="s">
        <v>367</v>
      </c>
      <c r="C166">
        <v>2.1</v>
      </c>
      <c r="D166">
        <v>12</v>
      </c>
      <c r="E166" t="s">
        <v>429</v>
      </c>
      <c r="F166">
        <v>3.9600000000000004</v>
      </c>
      <c r="G166">
        <v>15.840000000000002</v>
      </c>
      <c r="H166">
        <v>19.8</v>
      </c>
      <c r="J166" t="s">
        <v>97</v>
      </c>
      <c r="K166" t="s">
        <v>609</v>
      </c>
      <c r="L166" t="s">
        <v>188</v>
      </c>
    </row>
    <row r="167" spans="1:12" x14ac:dyDescent="0.25">
      <c r="A167" t="s">
        <v>220</v>
      </c>
      <c r="B167" t="s">
        <v>368</v>
      </c>
      <c r="C167">
        <v>1.9</v>
      </c>
      <c r="D167">
        <v>13</v>
      </c>
      <c r="E167" t="s">
        <v>429</v>
      </c>
      <c r="F167">
        <v>4.4000000000000004</v>
      </c>
      <c r="G167">
        <v>17.600000000000001</v>
      </c>
      <c r="H167">
        <v>22</v>
      </c>
      <c r="J167" t="s">
        <v>97</v>
      </c>
      <c r="K167" t="s">
        <v>609</v>
      </c>
      <c r="L167" t="s">
        <v>188</v>
      </c>
    </row>
    <row r="168" spans="1:12" x14ac:dyDescent="0.25">
      <c r="A168" t="s">
        <v>220</v>
      </c>
      <c r="B168" t="s">
        <v>369</v>
      </c>
      <c r="C168">
        <v>1.8</v>
      </c>
      <c r="D168">
        <v>7.3</v>
      </c>
      <c r="E168" t="s">
        <v>429</v>
      </c>
      <c r="F168">
        <v>2.6</v>
      </c>
      <c r="G168">
        <v>10.4</v>
      </c>
      <c r="H168">
        <v>13</v>
      </c>
      <c r="J168" t="s">
        <v>97</v>
      </c>
      <c r="K168" t="s">
        <v>609</v>
      </c>
      <c r="L168" t="s">
        <v>188</v>
      </c>
    </row>
    <row r="169" spans="1:12" x14ac:dyDescent="0.25">
      <c r="A169" t="s">
        <v>220</v>
      </c>
      <c r="B169" t="s">
        <v>370</v>
      </c>
      <c r="C169">
        <v>2</v>
      </c>
      <c r="D169">
        <v>11.3</v>
      </c>
      <c r="E169" t="s">
        <v>429</v>
      </c>
      <c r="F169">
        <v>3.84</v>
      </c>
      <c r="G169">
        <v>15.36</v>
      </c>
      <c r="H169">
        <v>19.2</v>
      </c>
      <c r="J169" t="s">
        <v>97</v>
      </c>
      <c r="K169" t="s">
        <v>609</v>
      </c>
      <c r="L169" t="s">
        <v>188</v>
      </c>
    </row>
    <row r="170" spans="1:12" x14ac:dyDescent="0.25">
      <c r="A170" t="s">
        <v>220</v>
      </c>
      <c r="B170" t="s">
        <v>371</v>
      </c>
      <c r="C170">
        <v>2</v>
      </c>
      <c r="D170">
        <v>14.2</v>
      </c>
      <c r="E170" t="s">
        <v>429</v>
      </c>
      <c r="F170">
        <v>4.68</v>
      </c>
      <c r="G170">
        <v>18.72</v>
      </c>
      <c r="H170">
        <v>23.4</v>
      </c>
      <c r="J170" t="s">
        <v>97</v>
      </c>
      <c r="K170" t="s">
        <v>609</v>
      </c>
      <c r="L170" t="s">
        <v>188</v>
      </c>
    </row>
    <row r="171" spans="1:12" x14ac:dyDescent="0.25">
      <c r="A171" t="s">
        <v>220</v>
      </c>
      <c r="B171" t="s">
        <v>372</v>
      </c>
      <c r="C171">
        <v>2.1</v>
      </c>
      <c r="D171">
        <v>19</v>
      </c>
      <c r="E171" t="s">
        <v>429</v>
      </c>
      <c r="F171">
        <v>6.36</v>
      </c>
      <c r="G171">
        <v>25.44</v>
      </c>
      <c r="H171">
        <v>31.8</v>
      </c>
      <c r="J171" t="s">
        <v>97</v>
      </c>
      <c r="K171" t="s">
        <v>609</v>
      </c>
      <c r="L171" t="s">
        <v>188</v>
      </c>
    </row>
    <row r="172" spans="1:12" x14ac:dyDescent="0.25">
      <c r="A172" t="s">
        <v>220</v>
      </c>
      <c r="B172" t="s">
        <v>373</v>
      </c>
      <c r="C172">
        <v>1.8</v>
      </c>
      <c r="D172">
        <v>10.9</v>
      </c>
      <c r="E172" t="s">
        <v>429</v>
      </c>
      <c r="F172">
        <v>3.9000000000000004</v>
      </c>
      <c r="G172">
        <v>15.600000000000001</v>
      </c>
      <c r="H172">
        <v>19.5</v>
      </c>
      <c r="J172" t="s">
        <v>97</v>
      </c>
      <c r="K172" t="s">
        <v>609</v>
      </c>
      <c r="L172" t="s">
        <v>188</v>
      </c>
    </row>
    <row r="173" spans="1:12" x14ac:dyDescent="0.25">
      <c r="A173" t="s">
        <v>220</v>
      </c>
      <c r="B173" t="s">
        <v>374</v>
      </c>
      <c r="C173">
        <v>1.9</v>
      </c>
      <c r="D173">
        <v>17</v>
      </c>
      <c r="E173" t="s">
        <v>429</v>
      </c>
      <c r="F173">
        <v>5.84</v>
      </c>
      <c r="G173">
        <v>23.36</v>
      </c>
      <c r="H173">
        <v>29.2</v>
      </c>
      <c r="J173" t="s">
        <v>97</v>
      </c>
      <c r="K173" t="s">
        <v>609</v>
      </c>
      <c r="L173" t="s">
        <v>188</v>
      </c>
    </row>
    <row r="174" spans="1:12" x14ac:dyDescent="0.25">
      <c r="A174" t="s">
        <v>70</v>
      </c>
      <c r="B174" t="s">
        <v>375</v>
      </c>
      <c r="C174">
        <v>3.4</v>
      </c>
      <c r="D174">
        <v>19.399999999999999</v>
      </c>
      <c r="E174" t="s">
        <v>428</v>
      </c>
      <c r="F174">
        <v>5.5200000000000005</v>
      </c>
      <c r="G174">
        <v>22.080000000000002</v>
      </c>
      <c r="H174">
        <v>27.6</v>
      </c>
      <c r="J174" t="s">
        <v>97</v>
      </c>
      <c r="K174" t="s">
        <v>609</v>
      </c>
      <c r="L174" t="s">
        <v>188</v>
      </c>
    </row>
    <row r="175" spans="1:12" x14ac:dyDescent="0.25">
      <c r="A175" t="s">
        <v>70</v>
      </c>
      <c r="B175" t="s">
        <v>376</v>
      </c>
      <c r="C175">
        <v>3.3</v>
      </c>
      <c r="D175">
        <v>23</v>
      </c>
      <c r="E175" t="s">
        <v>428</v>
      </c>
      <c r="F175">
        <v>6.56</v>
      </c>
      <c r="G175">
        <v>26.24</v>
      </c>
      <c r="H175">
        <v>32.799999999999997</v>
      </c>
      <c r="J175" t="s">
        <v>97</v>
      </c>
      <c r="K175" t="s">
        <v>609</v>
      </c>
      <c r="L175" t="s">
        <v>188</v>
      </c>
    </row>
    <row r="176" spans="1:12" x14ac:dyDescent="0.25">
      <c r="A176" t="s">
        <v>70</v>
      </c>
      <c r="B176" t="s">
        <v>377</v>
      </c>
      <c r="C176">
        <v>3.2</v>
      </c>
      <c r="D176">
        <v>25</v>
      </c>
      <c r="E176" t="s">
        <v>428</v>
      </c>
      <c r="F176">
        <v>7.18</v>
      </c>
      <c r="G176">
        <v>28.72</v>
      </c>
      <c r="H176">
        <v>35.9</v>
      </c>
      <c r="J176" t="s">
        <v>97</v>
      </c>
      <c r="K176" t="s">
        <v>609</v>
      </c>
      <c r="L176" t="s">
        <v>188</v>
      </c>
    </row>
    <row r="177" spans="1:12" x14ac:dyDescent="0.25">
      <c r="A177" t="s">
        <v>70</v>
      </c>
      <c r="B177" t="s">
        <v>378</v>
      </c>
      <c r="C177">
        <v>2.8</v>
      </c>
      <c r="D177">
        <v>29.9</v>
      </c>
      <c r="E177" t="s">
        <v>428</v>
      </c>
      <c r="F177">
        <v>8.8000000000000007</v>
      </c>
      <c r="G177">
        <v>35.200000000000003</v>
      </c>
      <c r="H177">
        <v>44</v>
      </c>
      <c r="J177" t="s">
        <v>97</v>
      </c>
      <c r="K177" t="s">
        <v>609</v>
      </c>
      <c r="L177" t="s">
        <v>188</v>
      </c>
    </row>
    <row r="178" spans="1:12" x14ac:dyDescent="0.25">
      <c r="A178" t="s">
        <v>70</v>
      </c>
      <c r="B178" t="s">
        <v>379</v>
      </c>
      <c r="C178">
        <v>3.1</v>
      </c>
      <c r="D178">
        <v>37.799999999999997</v>
      </c>
      <c r="E178" t="s">
        <v>428</v>
      </c>
      <c r="F178">
        <v>10.88</v>
      </c>
      <c r="G178">
        <v>43.52</v>
      </c>
      <c r="H178">
        <v>54.4</v>
      </c>
      <c r="J178" t="s">
        <v>97</v>
      </c>
      <c r="K178" t="s">
        <v>609</v>
      </c>
      <c r="L178" t="s">
        <v>188</v>
      </c>
    </row>
    <row r="179" spans="1:12" x14ac:dyDescent="0.25">
      <c r="A179" t="s">
        <v>70</v>
      </c>
      <c r="B179" t="s">
        <v>380</v>
      </c>
      <c r="C179">
        <v>3</v>
      </c>
      <c r="D179">
        <v>41.8</v>
      </c>
      <c r="E179" t="s">
        <v>428</v>
      </c>
      <c r="F179">
        <v>10.66</v>
      </c>
      <c r="G179">
        <v>42.64</v>
      </c>
      <c r="H179">
        <v>53.3</v>
      </c>
      <c r="J179" t="s">
        <v>97</v>
      </c>
      <c r="K179" t="s">
        <v>609</v>
      </c>
      <c r="L179" t="s">
        <v>188</v>
      </c>
    </row>
    <row r="180" spans="1:12" x14ac:dyDescent="0.25">
      <c r="A180" t="s">
        <v>70</v>
      </c>
      <c r="B180" t="s">
        <v>381</v>
      </c>
      <c r="C180">
        <v>3.2</v>
      </c>
      <c r="D180">
        <v>43.8</v>
      </c>
      <c r="E180" t="s">
        <v>428</v>
      </c>
      <c r="F180">
        <v>12.66</v>
      </c>
      <c r="G180">
        <v>50.64</v>
      </c>
      <c r="H180">
        <v>63.3</v>
      </c>
      <c r="J180" t="s">
        <v>97</v>
      </c>
      <c r="K180" t="s">
        <v>609</v>
      </c>
      <c r="L180" t="s">
        <v>188</v>
      </c>
    </row>
    <row r="181" spans="1:12" x14ac:dyDescent="0.25">
      <c r="A181" t="s">
        <v>70</v>
      </c>
      <c r="B181" t="s">
        <v>382</v>
      </c>
      <c r="C181">
        <v>3</v>
      </c>
      <c r="D181">
        <v>47.1</v>
      </c>
      <c r="E181" t="s">
        <v>428</v>
      </c>
      <c r="F181">
        <v>13.76</v>
      </c>
      <c r="G181">
        <v>55.04</v>
      </c>
      <c r="H181">
        <v>68.8</v>
      </c>
      <c r="J181" t="s">
        <v>97</v>
      </c>
      <c r="K181" t="s">
        <v>609</v>
      </c>
      <c r="L181" t="s">
        <v>188</v>
      </c>
    </row>
    <row r="182" spans="1:12" x14ac:dyDescent="0.25">
      <c r="A182" t="s">
        <v>220</v>
      </c>
      <c r="B182" t="s">
        <v>383</v>
      </c>
      <c r="C182">
        <v>3.2</v>
      </c>
      <c r="D182">
        <v>40.200000000000003</v>
      </c>
      <c r="E182" t="s">
        <v>428</v>
      </c>
      <c r="F182">
        <v>11.440000000000001</v>
      </c>
      <c r="G182">
        <v>45.760000000000005</v>
      </c>
      <c r="H182">
        <v>57.2</v>
      </c>
      <c r="J182" t="s">
        <v>97</v>
      </c>
      <c r="K182" t="s">
        <v>609</v>
      </c>
      <c r="L182" t="s">
        <v>188</v>
      </c>
    </row>
    <row r="183" spans="1:12" x14ac:dyDescent="0.25">
      <c r="A183" t="s">
        <v>220</v>
      </c>
      <c r="B183" t="s">
        <v>384</v>
      </c>
      <c r="C183">
        <v>3.1</v>
      </c>
      <c r="D183">
        <v>43.9</v>
      </c>
      <c r="E183" t="s">
        <v>428</v>
      </c>
      <c r="F183">
        <v>12.56</v>
      </c>
      <c r="G183">
        <v>50.24</v>
      </c>
      <c r="H183">
        <v>62.8</v>
      </c>
      <c r="J183" t="s">
        <v>97</v>
      </c>
      <c r="K183" t="s">
        <v>609</v>
      </c>
      <c r="L183" t="s">
        <v>188</v>
      </c>
    </row>
    <row r="184" spans="1:12" x14ac:dyDescent="0.25">
      <c r="A184" t="s">
        <v>220</v>
      </c>
      <c r="B184" t="s">
        <v>385</v>
      </c>
      <c r="C184">
        <v>3.4</v>
      </c>
      <c r="D184">
        <v>45.6</v>
      </c>
      <c r="E184" t="s">
        <v>428</v>
      </c>
      <c r="F184">
        <v>12.96</v>
      </c>
      <c r="G184">
        <v>51.84</v>
      </c>
      <c r="H184">
        <v>64.8</v>
      </c>
      <c r="J184" t="s">
        <v>97</v>
      </c>
      <c r="K184" t="s">
        <v>609</v>
      </c>
      <c r="L184" t="s">
        <v>188</v>
      </c>
    </row>
    <row r="185" spans="1:12" x14ac:dyDescent="0.25">
      <c r="A185" t="s">
        <v>220</v>
      </c>
      <c r="B185" t="s">
        <v>386</v>
      </c>
      <c r="C185">
        <v>2</v>
      </c>
      <c r="D185">
        <v>9.1</v>
      </c>
      <c r="E185" t="s">
        <v>429</v>
      </c>
      <c r="F185">
        <v>3.3200000000000003</v>
      </c>
      <c r="G185">
        <v>13.280000000000001</v>
      </c>
      <c r="H185">
        <v>16.600000000000001</v>
      </c>
      <c r="J185" t="s">
        <v>97</v>
      </c>
      <c r="K185" t="s">
        <v>609</v>
      </c>
      <c r="L185" t="s">
        <v>188</v>
      </c>
    </row>
    <row r="186" spans="1:12" x14ac:dyDescent="0.25">
      <c r="A186" t="s">
        <v>220</v>
      </c>
      <c r="B186" t="s">
        <v>387</v>
      </c>
      <c r="C186">
        <v>2.1</v>
      </c>
      <c r="D186">
        <v>11.9</v>
      </c>
      <c r="E186" t="s">
        <v>429</v>
      </c>
      <c r="F186">
        <v>4.18</v>
      </c>
      <c r="G186">
        <v>16.72</v>
      </c>
      <c r="H186">
        <v>20.9</v>
      </c>
      <c r="J186" t="s">
        <v>97</v>
      </c>
      <c r="K186" t="s">
        <v>609</v>
      </c>
      <c r="L186" t="s">
        <v>188</v>
      </c>
    </row>
    <row r="187" spans="1:12" x14ac:dyDescent="0.25">
      <c r="A187" t="s">
        <v>220</v>
      </c>
      <c r="B187" t="s">
        <v>388</v>
      </c>
      <c r="C187">
        <v>2.1</v>
      </c>
      <c r="D187">
        <v>13.3</v>
      </c>
      <c r="E187" t="s">
        <v>429</v>
      </c>
      <c r="F187">
        <v>4.66</v>
      </c>
      <c r="G187">
        <v>18.64</v>
      </c>
      <c r="H187">
        <v>23.3</v>
      </c>
      <c r="J187" t="s">
        <v>97</v>
      </c>
      <c r="K187" t="s">
        <v>609</v>
      </c>
      <c r="L187" t="s">
        <v>188</v>
      </c>
    </row>
    <row r="188" spans="1:12" x14ac:dyDescent="0.25">
      <c r="A188" t="s">
        <v>220</v>
      </c>
      <c r="B188" t="s">
        <v>389</v>
      </c>
      <c r="C188">
        <v>2.1</v>
      </c>
      <c r="D188">
        <v>15.8</v>
      </c>
      <c r="E188" t="s">
        <v>429</v>
      </c>
      <c r="F188">
        <v>5.6400000000000006</v>
      </c>
      <c r="G188">
        <v>22.560000000000002</v>
      </c>
      <c r="H188">
        <v>28.2</v>
      </c>
      <c r="J188" t="s">
        <v>97</v>
      </c>
      <c r="K188" t="s">
        <v>609</v>
      </c>
      <c r="L188" t="s">
        <v>188</v>
      </c>
    </row>
    <row r="189" spans="1:12" x14ac:dyDescent="0.25">
      <c r="A189" t="s">
        <v>220</v>
      </c>
      <c r="B189" t="s">
        <v>390</v>
      </c>
      <c r="C189">
        <v>2</v>
      </c>
      <c r="D189">
        <v>19.899999999999999</v>
      </c>
      <c r="E189" t="s">
        <v>429</v>
      </c>
      <c r="F189">
        <v>7.06</v>
      </c>
      <c r="G189">
        <v>28.24</v>
      </c>
      <c r="H189">
        <v>35.299999999999997</v>
      </c>
      <c r="J189" t="s">
        <v>97</v>
      </c>
      <c r="K189" t="s">
        <v>609</v>
      </c>
      <c r="L189" t="s">
        <v>188</v>
      </c>
    </row>
    <row r="190" spans="1:12" x14ac:dyDescent="0.25">
      <c r="A190" t="s">
        <v>220</v>
      </c>
      <c r="B190" t="s">
        <v>391</v>
      </c>
      <c r="C190">
        <v>2</v>
      </c>
      <c r="D190">
        <v>24.1</v>
      </c>
      <c r="E190" t="s">
        <v>428</v>
      </c>
      <c r="F190">
        <v>8.6</v>
      </c>
      <c r="G190">
        <v>34.4</v>
      </c>
      <c r="H190">
        <v>43</v>
      </c>
      <c r="J190" t="s">
        <v>97</v>
      </c>
      <c r="K190" t="s">
        <v>609</v>
      </c>
      <c r="L190" t="s">
        <v>188</v>
      </c>
    </row>
    <row r="191" spans="1:12" x14ac:dyDescent="0.25">
      <c r="A191" t="s">
        <v>220</v>
      </c>
      <c r="B191" t="s">
        <v>392</v>
      </c>
      <c r="C191">
        <v>3.8</v>
      </c>
      <c r="D191">
        <v>13.6</v>
      </c>
      <c r="E191" t="s">
        <v>428</v>
      </c>
      <c r="F191">
        <v>4.2</v>
      </c>
      <c r="G191">
        <v>16.8</v>
      </c>
      <c r="H191">
        <v>21</v>
      </c>
      <c r="J191" t="s">
        <v>97</v>
      </c>
      <c r="K191" t="s">
        <v>609</v>
      </c>
      <c r="L191" t="s">
        <v>188</v>
      </c>
    </row>
    <row r="192" spans="1:12" x14ac:dyDescent="0.25">
      <c r="A192" t="s">
        <v>220</v>
      </c>
      <c r="B192" t="s">
        <v>393</v>
      </c>
      <c r="C192">
        <v>3.8</v>
      </c>
      <c r="D192">
        <v>17.8</v>
      </c>
      <c r="E192" t="s">
        <v>428</v>
      </c>
      <c r="F192">
        <v>5.24</v>
      </c>
      <c r="G192">
        <v>20.96</v>
      </c>
      <c r="H192">
        <v>26.2</v>
      </c>
      <c r="J192" t="s">
        <v>97</v>
      </c>
      <c r="K192" t="s">
        <v>609</v>
      </c>
      <c r="L192" t="s">
        <v>188</v>
      </c>
    </row>
    <row r="193" spans="1:12" x14ac:dyDescent="0.25">
      <c r="A193" t="s">
        <v>220</v>
      </c>
      <c r="B193" t="s">
        <v>394</v>
      </c>
      <c r="C193">
        <v>3.8</v>
      </c>
      <c r="D193">
        <v>22.6</v>
      </c>
      <c r="E193" t="s">
        <v>428</v>
      </c>
      <c r="F193">
        <v>6.66</v>
      </c>
      <c r="G193">
        <v>26.64</v>
      </c>
      <c r="H193">
        <v>33.299999999999997</v>
      </c>
      <c r="J193" t="s">
        <v>97</v>
      </c>
      <c r="K193" t="s">
        <v>609</v>
      </c>
      <c r="L193" t="s">
        <v>188</v>
      </c>
    </row>
    <row r="194" spans="1:12" x14ac:dyDescent="0.25">
      <c r="A194" t="s">
        <v>220</v>
      </c>
      <c r="B194" t="s">
        <v>395</v>
      </c>
      <c r="C194">
        <v>4</v>
      </c>
      <c r="D194">
        <v>28.6</v>
      </c>
      <c r="E194" t="s">
        <v>428</v>
      </c>
      <c r="F194">
        <v>8.3800000000000008</v>
      </c>
      <c r="G194">
        <v>33.520000000000003</v>
      </c>
      <c r="H194">
        <v>41.9</v>
      </c>
      <c r="J194" t="s">
        <v>97</v>
      </c>
      <c r="K194" t="s">
        <v>609</v>
      </c>
      <c r="L194" t="s">
        <v>188</v>
      </c>
    </row>
    <row r="195" spans="1:12" x14ac:dyDescent="0.25">
      <c r="A195" t="s">
        <v>220</v>
      </c>
      <c r="B195" t="s">
        <v>396</v>
      </c>
      <c r="C195">
        <v>4.0999999999999996</v>
      </c>
      <c r="D195">
        <v>36.200000000000003</v>
      </c>
      <c r="E195" t="s">
        <v>428</v>
      </c>
      <c r="F195">
        <v>10.58</v>
      </c>
      <c r="G195">
        <v>42.32</v>
      </c>
      <c r="H195">
        <v>52.9</v>
      </c>
      <c r="J195" t="s">
        <v>97</v>
      </c>
      <c r="K195" t="s">
        <v>609</v>
      </c>
      <c r="L195" t="s">
        <v>188</v>
      </c>
    </row>
    <row r="196" spans="1:12" x14ac:dyDescent="0.25">
      <c r="A196" t="s">
        <v>220</v>
      </c>
      <c r="B196" t="s">
        <v>397</v>
      </c>
      <c r="C196">
        <v>4.0999999999999996</v>
      </c>
      <c r="D196">
        <v>38.9</v>
      </c>
      <c r="E196" t="s">
        <v>428</v>
      </c>
      <c r="F196">
        <v>11.36</v>
      </c>
      <c r="G196">
        <v>45.44</v>
      </c>
      <c r="H196">
        <v>56.8</v>
      </c>
      <c r="J196" t="s">
        <v>97</v>
      </c>
      <c r="K196" t="s">
        <v>609</v>
      </c>
      <c r="L196" t="s">
        <v>188</v>
      </c>
    </row>
    <row r="197" spans="1:12" x14ac:dyDescent="0.25">
      <c r="A197" t="s">
        <v>220</v>
      </c>
      <c r="B197" t="s">
        <v>398</v>
      </c>
      <c r="C197">
        <v>3.5</v>
      </c>
      <c r="D197">
        <v>18.7</v>
      </c>
      <c r="E197" t="s">
        <v>428</v>
      </c>
      <c r="F197">
        <v>5.3000000000000007</v>
      </c>
      <c r="G197">
        <v>21.200000000000003</v>
      </c>
      <c r="H197">
        <v>26.5</v>
      </c>
      <c r="J197" t="s">
        <v>97</v>
      </c>
      <c r="K197" t="s">
        <v>609</v>
      </c>
      <c r="L197" t="s">
        <v>188</v>
      </c>
    </row>
    <row r="198" spans="1:12" x14ac:dyDescent="0.25">
      <c r="A198" t="s">
        <v>220</v>
      </c>
      <c r="B198" t="s">
        <v>399</v>
      </c>
      <c r="C198">
        <v>3.3</v>
      </c>
      <c r="D198">
        <v>22.1</v>
      </c>
      <c r="E198" t="s">
        <v>428</v>
      </c>
      <c r="F198">
        <v>6.28</v>
      </c>
      <c r="G198">
        <v>25.12</v>
      </c>
      <c r="H198">
        <v>31.4</v>
      </c>
      <c r="J198" t="s">
        <v>97</v>
      </c>
      <c r="K198" t="s">
        <v>609</v>
      </c>
      <c r="L198" t="s">
        <v>188</v>
      </c>
    </row>
    <row r="199" spans="1:12" x14ac:dyDescent="0.25">
      <c r="A199" t="s">
        <v>220</v>
      </c>
      <c r="B199" t="s">
        <v>400</v>
      </c>
      <c r="C199">
        <v>4.0999999999999996</v>
      </c>
      <c r="D199">
        <v>15.2</v>
      </c>
      <c r="E199" t="s">
        <v>428</v>
      </c>
      <c r="F199">
        <v>4.28</v>
      </c>
      <c r="G199">
        <v>17.12</v>
      </c>
      <c r="H199">
        <v>21.4</v>
      </c>
      <c r="J199" t="s">
        <v>97</v>
      </c>
      <c r="K199" t="s">
        <v>609</v>
      </c>
      <c r="L199" t="s">
        <v>188</v>
      </c>
    </row>
    <row r="200" spans="1:12" x14ac:dyDescent="0.25">
      <c r="A200" t="s">
        <v>220</v>
      </c>
      <c r="B200" t="s">
        <v>401</v>
      </c>
      <c r="C200">
        <v>4.2</v>
      </c>
      <c r="D200">
        <v>20.399999999999999</v>
      </c>
      <c r="E200" t="s">
        <v>428</v>
      </c>
      <c r="F200">
        <v>5.8000000000000007</v>
      </c>
      <c r="G200">
        <v>23.200000000000003</v>
      </c>
      <c r="H200">
        <v>29</v>
      </c>
      <c r="J200" t="s">
        <v>97</v>
      </c>
      <c r="K200" t="s">
        <v>609</v>
      </c>
      <c r="L200" t="s">
        <v>188</v>
      </c>
    </row>
    <row r="201" spans="1:12" x14ac:dyDescent="0.25">
      <c r="A201" t="s">
        <v>220</v>
      </c>
      <c r="B201" t="s">
        <v>402</v>
      </c>
      <c r="C201">
        <v>3.9</v>
      </c>
      <c r="D201">
        <v>27.6</v>
      </c>
      <c r="E201" t="s">
        <v>428</v>
      </c>
      <c r="F201">
        <v>6.04</v>
      </c>
      <c r="G201">
        <v>24.16</v>
      </c>
      <c r="H201">
        <v>30.2</v>
      </c>
      <c r="J201" t="s">
        <v>97</v>
      </c>
      <c r="K201" t="s">
        <v>609</v>
      </c>
      <c r="L201" t="s">
        <v>188</v>
      </c>
    </row>
    <row r="202" spans="1:12" x14ac:dyDescent="0.25">
      <c r="A202" t="s">
        <v>220</v>
      </c>
      <c r="B202" t="s">
        <v>403</v>
      </c>
      <c r="C202">
        <v>4.0999999999999996</v>
      </c>
      <c r="D202">
        <v>36.299999999999997</v>
      </c>
      <c r="E202" t="s">
        <v>428</v>
      </c>
      <c r="F202">
        <v>10.420000000000002</v>
      </c>
      <c r="G202">
        <v>41.680000000000007</v>
      </c>
      <c r="H202">
        <v>52.1</v>
      </c>
      <c r="J202" t="s">
        <v>97</v>
      </c>
      <c r="K202" t="s">
        <v>609</v>
      </c>
      <c r="L202" t="s">
        <v>188</v>
      </c>
    </row>
    <row r="203" spans="1:12" x14ac:dyDescent="0.25">
      <c r="A203" t="s">
        <v>220</v>
      </c>
      <c r="B203" t="s">
        <v>404</v>
      </c>
      <c r="C203">
        <v>4</v>
      </c>
      <c r="D203">
        <v>42.3</v>
      </c>
      <c r="E203" t="s">
        <v>428</v>
      </c>
      <c r="F203">
        <v>12.200000000000001</v>
      </c>
      <c r="G203">
        <v>48.800000000000004</v>
      </c>
      <c r="H203">
        <v>61</v>
      </c>
      <c r="J203" t="s">
        <v>97</v>
      </c>
      <c r="K203" t="s">
        <v>609</v>
      </c>
      <c r="L203" t="s">
        <v>188</v>
      </c>
    </row>
    <row r="204" spans="1:12" x14ac:dyDescent="0.25">
      <c r="A204" t="s">
        <v>220</v>
      </c>
      <c r="B204" t="s">
        <v>405</v>
      </c>
      <c r="C204">
        <v>1.9</v>
      </c>
      <c r="D204">
        <v>10.8</v>
      </c>
      <c r="E204" t="s">
        <v>429</v>
      </c>
      <c r="F204">
        <v>3.74</v>
      </c>
      <c r="G204">
        <v>14.96</v>
      </c>
      <c r="H204">
        <v>18.7</v>
      </c>
      <c r="J204" t="s">
        <v>97</v>
      </c>
      <c r="K204" t="s">
        <v>609</v>
      </c>
      <c r="L204" t="s">
        <v>188</v>
      </c>
    </row>
    <row r="205" spans="1:12" x14ac:dyDescent="0.25">
      <c r="A205" t="s">
        <v>220</v>
      </c>
      <c r="B205" t="s">
        <v>406</v>
      </c>
      <c r="C205">
        <v>1.8</v>
      </c>
      <c r="D205">
        <v>14.8</v>
      </c>
      <c r="E205" t="s">
        <v>429</v>
      </c>
      <c r="F205">
        <v>5.2200000000000006</v>
      </c>
      <c r="G205">
        <v>20.880000000000003</v>
      </c>
      <c r="H205">
        <v>26.1</v>
      </c>
      <c r="J205" t="s">
        <v>97</v>
      </c>
      <c r="K205" t="s">
        <v>609</v>
      </c>
      <c r="L205" t="s">
        <v>188</v>
      </c>
    </row>
    <row r="206" spans="1:12" x14ac:dyDescent="0.25">
      <c r="A206" t="s">
        <v>220</v>
      </c>
      <c r="B206" t="s">
        <v>407</v>
      </c>
      <c r="C206">
        <v>2</v>
      </c>
      <c r="D206">
        <v>10.9</v>
      </c>
      <c r="E206" t="s">
        <v>429</v>
      </c>
      <c r="F206">
        <v>3.8200000000000003</v>
      </c>
      <c r="G206">
        <v>15.280000000000001</v>
      </c>
      <c r="H206">
        <v>19.100000000000001</v>
      </c>
      <c r="J206" t="s">
        <v>97</v>
      </c>
      <c r="K206" t="s">
        <v>609</v>
      </c>
      <c r="L206" t="s">
        <v>188</v>
      </c>
    </row>
    <row r="207" spans="1:12" x14ac:dyDescent="0.25">
      <c r="A207" t="s">
        <v>220</v>
      </c>
      <c r="B207" t="s">
        <v>408</v>
      </c>
      <c r="C207">
        <v>2</v>
      </c>
      <c r="D207">
        <v>14.2</v>
      </c>
      <c r="E207" t="s">
        <v>429</v>
      </c>
      <c r="F207">
        <v>5.0200000000000005</v>
      </c>
      <c r="G207">
        <v>20.080000000000002</v>
      </c>
      <c r="H207">
        <v>25.1</v>
      </c>
      <c r="J207" t="s">
        <v>97</v>
      </c>
      <c r="K207" t="s">
        <v>609</v>
      </c>
      <c r="L207" t="s">
        <v>188</v>
      </c>
    </row>
    <row r="208" spans="1:12" x14ac:dyDescent="0.25">
      <c r="A208" t="s">
        <v>71</v>
      </c>
      <c r="B208" t="s">
        <v>409</v>
      </c>
      <c r="C208">
        <v>3.5</v>
      </c>
      <c r="D208">
        <v>16.399999999999999</v>
      </c>
      <c r="E208" t="s">
        <v>428</v>
      </c>
      <c r="F208">
        <v>4.62</v>
      </c>
      <c r="G208">
        <v>18.48</v>
      </c>
      <c r="H208">
        <v>23.1</v>
      </c>
      <c r="J208" t="s">
        <v>97</v>
      </c>
      <c r="K208" t="s">
        <v>609</v>
      </c>
      <c r="L208" t="s">
        <v>188</v>
      </c>
    </row>
    <row r="209" spans="1:12" x14ac:dyDescent="0.25">
      <c r="A209" t="s">
        <v>71</v>
      </c>
      <c r="B209" t="s">
        <v>410</v>
      </c>
      <c r="C209">
        <v>3.3</v>
      </c>
      <c r="D209">
        <v>19.399999999999999</v>
      </c>
      <c r="E209" t="s">
        <v>428</v>
      </c>
      <c r="F209">
        <v>5.66</v>
      </c>
      <c r="G209">
        <v>22.64</v>
      </c>
      <c r="H209">
        <v>28.3</v>
      </c>
      <c r="J209" t="s">
        <v>97</v>
      </c>
      <c r="K209" t="s">
        <v>609</v>
      </c>
      <c r="L209" t="s">
        <v>188</v>
      </c>
    </row>
    <row r="210" spans="1:12" x14ac:dyDescent="0.25">
      <c r="A210" t="s">
        <v>71</v>
      </c>
      <c r="B210" t="s">
        <v>411</v>
      </c>
      <c r="C210">
        <v>4.0999999999999996</v>
      </c>
      <c r="D210">
        <v>13.3</v>
      </c>
      <c r="E210" t="s">
        <v>428</v>
      </c>
      <c r="F210">
        <v>3.7200000000000006</v>
      </c>
      <c r="G210">
        <v>14.880000000000003</v>
      </c>
      <c r="H210">
        <v>18.600000000000001</v>
      </c>
      <c r="J210" t="s">
        <v>97</v>
      </c>
      <c r="K210" t="s">
        <v>609</v>
      </c>
      <c r="L210" t="s">
        <v>188</v>
      </c>
    </row>
    <row r="211" spans="1:12" x14ac:dyDescent="0.25">
      <c r="A211" t="s">
        <v>71</v>
      </c>
      <c r="B211" t="s">
        <v>412</v>
      </c>
      <c r="C211">
        <v>4.2</v>
      </c>
      <c r="D211">
        <v>17.8</v>
      </c>
      <c r="E211" t="s">
        <v>428</v>
      </c>
      <c r="F211">
        <v>5.04</v>
      </c>
      <c r="G211">
        <v>20.16</v>
      </c>
      <c r="H211">
        <v>25.2</v>
      </c>
      <c r="J211" t="s">
        <v>97</v>
      </c>
      <c r="K211" t="s">
        <v>609</v>
      </c>
      <c r="L211" t="s">
        <v>188</v>
      </c>
    </row>
    <row r="212" spans="1:12" x14ac:dyDescent="0.25">
      <c r="A212" t="s">
        <v>71</v>
      </c>
      <c r="B212" t="s">
        <v>413</v>
      </c>
      <c r="C212">
        <v>3.9</v>
      </c>
      <c r="D212">
        <v>24.3</v>
      </c>
      <c r="E212" t="s">
        <v>428</v>
      </c>
      <c r="F212">
        <v>7.0400000000000009</v>
      </c>
      <c r="G212">
        <v>28.160000000000004</v>
      </c>
      <c r="H212">
        <v>35.200000000000003</v>
      </c>
      <c r="J212" t="s">
        <v>97</v>
      </c>
      <c r="K212" t="s">
        <v>609</v>
      </c>
      <c r="L212" t="s">
        <v>188</v>
      </c>
    </row>
    <row r="213" spans="1:12" x14ac:dyDescent="0.25">
      <c r="A213" t="s">
        <v>71</v>
      </c>
      <c r="B213" t="s">
        <v>414</v>
      </c>
      <c r="C213">
        <v>4.0999999999999996</v>
      </c>
      <c r="D213">
        <v>31.7</v>
      </c>
      <c r="E213" t="s">
        <v>428</v>
      </c>
      <c r="F213">
        <v>9.08</v>
      </c>
      <c r="G213">
        <v>36.32</v>
      </c>
      <c r="H213">
        <v>45.4</v>
      </c>
      <c r="J213" t="s">
        <v>97</v>
      </c>
      <c r="K213" t="s">
        <v>609</v>
      </c>
      <c r="L213" t="s">
        <v>188</v>
      </c>
    </row>
    <row r="214" spans="1:12" x14ac:dyDescent="0.25">
      <c r="A214" t="s">
        <v>71</v>
      </c>
      <c r="B214" t="s">
        <v>415</v>
      </c>
      <c r="C214">
        <v>4</v>
      </c>
      <c r="D214">
        <v>37.200000000000003</v>
      </c>
      <c r="E214" t="s">
        <v>428</v>
      </c>
      <c r="F214">
        <v>10.66</v>
      </c>
      <c r="G214">
        <v>42.64</v>
      </c>
      <c r="H214">
        <v>53.3</v>
      </c>
      <c r="J214" t="s">
        <v>97</v>
      </c>
      <c r="K214" t="s">
        <v>609</v>
      </c>
      <c r="L214" t="s">
        <v>188</v>
      </c>
    </row>
    <row r="215" spans="1:12" x14ac:dyDescent="0.25">
      <c r="A215" t="s">
        <v>71</v>
      </c>
      <c r="B215" t="s">
        <v>416</v>
      </c>
      <c r="C215">
        <v>1.9</v>
      </c>
      <c r="D215">
        <v>9.6</v>
      </c>
      <c r="E215" t="s">
        <v>429</v>
      </c>
      <c r="F215">
        <v>3.3200000000000003</v>
      </c>
      <c r="G215">
        <v>13.280000000000001</v>
      </c>
      <c r="H215">
        <v>16.600000000000001</v>
      </c>
      <c r="J215" t="s">
        <v>97</v>
      </c>
      <c r="K215" t="s">
        <v>609</v>
      </c>
      <c r="L215" t="s">
        <v>188</v>
      </c>
    </row>
    <row r="216" spans="1:12" x14ac:dyDescent="0.25">
      <c r="A216" t="s">
        <v>71</v>
      </c>
      <c r="B216" t="s">
        <v>417</v>
      </c>
      <c r="C216">
        <v>1.8</v>
      </c>
      <c r="D216">
        <v>13</v>
      </c>
      <c r="E216" t="s">
        <v>429</v>
      </c>
      <c r="F216">
        <v>4.6000000000000005</v>
      </c>
      <c r="G216">
        <v>18.400000000000002</v>
      </c>
      <c r="H216">
        <v>23</v>
      </c>
      <c r="J216" t="s">
        <v>97</v>
      </c>
      <c r="K216" t="s">
        <v>609</v>
      </c>
      <c r="L216" t="s">
        <v>188</v>
      </c>
    </row>
    <row r="217" spans="1:12" x14ac:dyDescent="0.25">
      <c r="A217" t="s">
        <v>71</v>
      </c>
      <c r="B217" t="s">
        <v>418</v>
      </c>
      <c r="C217">
        <v>2</v>
      </c>
      <c r="D217">
        <v>9.6</v>
      </c>
      <c r="E217" t="s">
        <v>429</v>
      </c>
      <c r="F217">
        <v>3.3600000000000003</v>
      </c>
      <c r="G217">
        <v>13.440000000000001</v>
      </c>
      <c r="H217">
        <v>16.8</v>
      </c>
      <c r="J217" t="s">
        <v>97</v>
      </c>
      <c r="K217" t="s">
        <v>609</v>
      </c>
      <c r="L217" t="s">
        <v>188</v>
      </c>
    </row>
    <row r="218" spans="1:12" x14ac:dyDescent="0.25">
      <c r="A218" t="s">
        <v>71</v>
      </c>
      <c r="B218" t="s">
        <v>419</v>
      </c>
      <c r="C218">
        <v>2</v>
      </c>
      <c r="D218">
        <v>12.5</v>
      </c>
      <c r="E218" t="s">
        <v>429</v>
      </c>
      <c r="F218">
        <v>4.4400000000000004</v>
      </c>
      <c r="G218">
        <v>17.760000000000002</v>
      </c>
      <c r="H218">
        <v>22.2</v>
      </c>
      <c r="J218" t="s">
        <v>97</v>
      </c>
      <c r="K218" t="s">
        <v>609</v>
      </c>
      <c r="L218" t="s">
        <v>188</v>
      </c>
    </row>
    <row r="219" spans="1:12" x14ac:dyDescent="0.25">
      <c r="A219" t="s">
        <v>71</v>
      </c>
      <c r="B219" t="s">
        <v>420</v>
      </c>
      <c r="C219">
        <v>2.1</v>
      </c>
      <c r="D219">
        <v>18.5</v>
      </c>
      <c r="E219" t="s">
        <v>429</v>
      </c>
      <c r="F219">
        <v>6.5</v>
      </c>
      <c r="G219">
        <v>26</v>
      </c>
      <c r="H219">
        <v>32.5</v>
      </c>
      <c r="J219" t="s">
        <v>97</v>
      </c>
      <c r="K219" t="s">
        <v>609</v>
      </c>
      <c r="L219" t="s">
        <v>188</v>
      </c>
    </row>
    <row r="220" spans="1:12" x14ac:dyDescent="0.25">
      <c r="A220" t="s">
        <v>70</v>
      </c>
      <c r="B220" t="s">
        <v>421</v>
      </c>
      <c r="C220">
        <v>4.95</v>
      </c>
      <c r="D220">
        <v>39.9</v>
      </c>
      <c r="E220" t="s">
        <v>428</v>
      </c>
      <c r="F220">
        <v>11.14</v>
      </c>
      <c r="G220">
        <v>44.56</v>
      </c>
      <c r="H220">
        <v>55.7</v>
      </c>
      <c r="J220" t="s">
        <v>97</v>
      </c>
      <c r="K220" t="s">
        <v>610</v>
      </c>
      <c r="L220" t="s">
        <v>188</v>
      </c>
    </row>
    <row r="221" spans="1:12" x14ac:dyDescent="0.25">
      <c r="A221" t="s">
        <v>70</v>
      </c>
      <c r="B221" t="s">
        <v>422</v>
      </c>
      <c r="C221">
        <v>4.84</v>
      </c>
      <c r="D221">
        <v>44.6</v>
      </c>
      <c r="E221" t="s">
        <v>428</v>
      </c>
      <c r="F221">
        <v>12.540000000000001</v>
      </c>
      <c r="G221">
        <v>50.160000000000004</v>
      </c>
      <c r="H221">
        <v>62.7</v>
      </c>
      <c r="J221" t="s">
        <v>97</v>
      </c>
      <c r="K221" t="s">
        <v>610</v>
      </c>
      <c r="L221" t="s">
        <v>188</v>
      </c>
    </row>
    <row r="222" spans="1:12" x14ac:dyDescent="0.25">
      <c r="A222" t="s">
        <v>70</v>
      </c>
      <c r="B222" t="s">
        <v>423</v>
      </c>
      <c r="C222">
        <v>4.6399999999999997</v>
      </c>
      <c r="D222">
        <v>48.7</v>
      </c>
      <c r="E222" t="s">
        <v>428</v>
      </c>
      <c r="F222">
        <v>13.82</v>
      </c>
      <c r="G222">
        <v>55.28</v>
      </c>
      <c r="H222">
        <v>69.099999999999994</v>
      </c>
      <c r="J222" t="s">
        <v>97</v>
      </c>
      <c r="K222" t="s">
        <v>610</v>
      </c>
      <c r="L222" t="s">
        <v>188</v>
      </c>
    </row>
    <row r="223" spans="1:12" x14ac:dyDescent="0.25">
      <c r="A223" t="s">
        <v>70</v>
      </c>
      <c r="B223" t="s">
        <v>424</v>
      </c>
      <c r="C223">
        <v>4.8899999999999997</v>
      </c>
      <c r="D223">
        <v>39.6</v>
      </c>
      <c r="E223" t="s">
        <v>428</v>
      </c>
      <c r="F223">
        <v>11.08</v>
      </c>
      <c r="G223">
        <v>44.32</v>
      </c>
      <c r="H223">
        <v>55.4</v>
      </c>
      <c r="J223" t="s">
        <v>97</v>
      </c>
      <c r="K223" t="s">
        <v>610</v>
      </c>
      <c r="L223" t="s">
        <v>188</v>
      </c>
    </row>
    <row r="224" spans="1:12" x14ac:dyDescent="0.25">
      <c r="A224" t="s">
        <v>70</v>
      </c>
      <c r="B224" t="s">
        <v>425</v>
      </c>
      <c r="C224">
        <v>4.8600000000000003</v>
      </c>
      <c r="D224">
        <v>47.3</v>
      </c>
      <c r="E224" t="s">
        <v>428</v>
      </c>
      <c r="F224">
        <v>13.219999999999999</v>
      </c>
      <c r="G224">
        <v>52.879999999999995</v>
      </c>
      <c r="H224">
        <v>66.099999999999994</v>
      </c>
      <c r="J224" t="s">
        <v>97</v>
      </c>
      <c r="K224" t="s">
        <v>610</v>
      </c>
      <c r="L224" t="s">
        <v>188</v>
      </c>
    </row>
    <row r="225" spans="1:12" x14ac:dyDescent="0.25">
      <c r="A225" t="s">
        <v>220</v>
      </c>
      <c r="B225" t="s">
        <v>426</v>
      </c>
      <c r="C225">
        <v>4.5199999999999996</v>
      </c>
      <c r="D225">
        <v>42.2</v>
      </c>
      <c r="E225" t="s">
        <v>428</v>
      </c>
      <c r="F225">
        <v>11.72</v>
      </c>
      <c r="G225">
        <v>46.88</v>
      </c>
      <c r="H225">
        <v>58.6</v>
      </c>
      <c r="J225" t="s">
        <v>97</v>
      </c>
      <c r="K225" t="s">
        <v>610</v>
      </c>
      <c r="L225" t="s">
        <v>188</v>
      </c>
    </row>
    <row r="226" spans="1:12" x14ac:dyDescent="0.25">
      <c r="A226" t="s">
        <v>220</v>
      </c>
      <c r="B226" t="s">
        <v>427</v>
      </c>
      <c r="C226">
        <v>4.51</v>
      </c>
      <c r="D226">
        <v>46.4</v>
      </c>
      <c r="E226" t="s">
        <v>428</v>
      </c>
      <c r="F226">
        <v>12.940000000000001</v>
      </c>
      <c r="G226">
        <v>51.760000000000005</v>
      </c>
      <c r="H226">
        <v>64.7</v>
      </c>
      <c r="J226" t="s">
        <v>97</v>
      </c>
      <c r="K226" t="s">
        <v>610</v>
      </c>
      <c r="L226" t="s">
        <v>188</v>
      </c>
    </row>
    <row r="227" spans="1:12" x14ac:dyDescent="0.25">
      <c r="A227" t="s">
        <v>66</v>
      </c>
      <c r="B227" t="s">
        <v>430</v>
      </c>
      <c r="C227">
        <v>1.89</v>
      </c>
      <c r="D227">
        <v>95.34</v>
      </c>
      <c r="E227" t="s">
        <v>83</v>
      </c>
      <c r="F227">
        <v>52.63</v>
      </c>
      <c r="G227">
        <v>137.92000000000002</v>
      </c>
      <c r="H227">
        <v>172.4</v>
      </c>
      <c r="J227" t="s">
        <v>97</v>
      </c>
      <c r="K227" t="s">
        <v>610</v>
      </c>
      <c r="L227" t="s">
        <v>75</v>
      </c>
    </row>
    <row r="228" spans="1:12" x14ac:dyDescent="0.25">
      <c r="A228" t="s">
        <v>66</v>
      </c>
      <c r="B228" t="s">
        <v>431</v>
      </c>
      <c r="C228">
        <v>1.93</v>
      </c>
      <c r="D228">
        <v>129.59</v>
      </c>
      <c r="E228" t="s">
        <v>83</v>
      </c>
      <c r="F228">
        <v>74.739999999999995</v>
      </c>
      <c r="G228">
        <v>188.4</v>
      </c>
      <c r="H228">
        <v>235.5</v>
      </c>
      <c r="J228" t="s">
        <v>97</v>
      </c>
      <c r="K228" t="s">
        <v>610</v>
      </c>
      <c r="L228" t="s">
        <v>75</v>
      </c>
    </row>
    <row r="229" spans="1:12" x14ac:dyDescent="0.25">
      <c r="A229" t="s">
        <v>66</v>
      </c>
      <c r="B229" t="s">
        <v>432</v>
      </c>
      <c r="C229">
        <v>2</v>
      </c>
      <c r="D229">
        <v>157.41999999999999</v>
      </c>
      <c r="E229" t="s">
        <v>83</v>
      </c>
      <c r="F229">
        <v>88.86</v>
      </c>
      <c r="G229">
        <v>226.64000000000001</v>
      </c>
      <c r="H229">
        <v>283.3</v>
      </c>
      <c r="J229" t="s">
        <v>97</v>
      </c>
      <c r="K229" t="s">
        <v>610</v>
      </c>
      <c r="L229" t="s">
        <v>75</v>
      </c>
    </row>
    <row r="230" spans="1:12" x14ac:dyDescent="0.25">
      <c r="A230" t="s">
        <v>66</v>
      </c>
      <c r="B230" t="s">
        <v>433</v>
      </c>
      <c r="C230">
        <v>2.06</v>
      </c>
      <c r="D230">
        <v>191.49</v>
      </c>
      <c r="E230" t="s">
        <v>83</v>
      </c>
      <c r="F230">
        <v>98.5</v>
      </c>
      <c r="G230">
        <v>270.95999999999998</v>
      </c>
      <c r="H230">
        <v>338.7</v>
      </c>
      <c r="J230" t="s">
        <v>97</v>
      </c>
      <c r="K230" t="s">
        <v>610</v>
      </c>
      <c r="L230" t="s">
        <v>75</v>
      </c>
    </row>
    <row r="231" spans="1:12" x14ac:dyDescent="0.25">
      <c r="A231" t="s">
        <v>66</v>
      </c>
      <c r="B231" t="s">
        <v>434</v>
      </c>
      <c r="C231">
        <v>1.95</v>
      </c>
      <c r="D231">
        <v>127.52</v>
      </c>
      <c r="E231" t="s">
        <v>83</v>
      </c>
      <c r="F231">
        <v>66.87</v>
      </c>
      <c r="G231">
        <v>184.56</v>
      </c>
      <c r="H231">
        <v>230.7</v>
      </c>
      <c r="J231" t="s">
        <v>97</v>
      </c>
      <c r="K231" t="s">
        <v>610</v>
      </c>
      <c r="L231" t="s">
        <v>75</v>
      </c>
    </row>
    <row r="232" spans="1:12" x14ac:dyDescent="0.25">
      <c r="A232" t="s">
        <v>66</v>
      </c>
      <c r="B232" t="s">
        <v>435</v>
      </c>
      <c r="C232">
        <v>1.97</v>
      </c>
      <c r="D232">
        <v>190.96</v>
      </c>
      <c r="E232" t="s">
        <v>83</v>
      </c>
      <c r="F232">
        <v>105.34</v>
      </c>
      <c r="G232">
        <v>273.2</v>
      </c>
      <c r="H232">
        <v>341.5</v>
      </c>
      <c r="J232" t="s">
        <v>97</v>
      </c>
      <c r="K232" t="s">
        <v>610</v>
      </c>
      <c r="L232" t="s">
        <v>75</v>
      </c>
    </row>
    <row r="233" spans="1:12" x14ac:dyDescent="0.25">
      <c r="A233" t="s">
        <v>66</v>
      </c>
      <c r="B233" t="s">
        <v>436</v>
      </c>
      <c r="C233">
        <v>1.99</v>
      </c>
      <c r="D233">
        <v>259.13</v>
      </c>
      <c r="E233" t="s">
        <v>83</v>
      </c>
      <c r="F233">
        <v>149.46</v>
      </c>
      <c r="G233">
        <v>373.92</v>
      </c>
      <c r="H233">
        <v>467.4</v>
      </c>
      <c r="J233" t="s">
        <v>97</v>
      </c>
      <c r="K233" t="s">
        <v>610</v>
      </c>
      <c r="L233" t="s">
        <v>75</v>
      </c>
    </row>
    <row r="234" spans="1:12" x14ac:dyDescent="0.25">
      <c r="A234" t="s">
        <v>66</v>
      </c>
      <c r="B234" t="s">
        <v>437</v>
      </c>
      <c r="C234">
        <v>2.06</v>
      </c>
      <c r="D234">
        <v>314.27</v>
      </c>
      <c r="E234" t="s">
        <v>83</v>
      </c>
      <c r="F234">
        <v>177.72</v>
      </c>
      <c r="G234">
        <v>450.40000000000003</v>
      </c>
      <c r="H234">
        <v>563</v>
      </c>
      <c r="J234" t="s">
        <v>97</v>
      </c>
      <c r="K234" t="s">
        <v>610</v>
      </c>
      <c r="L234" t="s">
        <v>75</v>
      </c>
    </row>
    <row r="235" spans="1:12" x14ac:dyDescent="0.25">
      <c r="A235" t="s">
        <v>66</v>
      </c>
      <c r="B235" t="s">
        <v>438</v>
      </c>
      <c r="C235">
        <v>2.11</v>
      </c>
      <c r="D235">
        <v>382.89</v>
      </c>
      <c r="E235" t="s">
        <v>83</v>
      </c>
      <c r="F235">
        <v>196.98</v>
      </c>
      <c r="G235">
        <v>538.80000000000007</v>
      </c>
      <c r="H235">
        <v>673.5</v>
      </c>
      <c r="J235" t="s">
        <v>97</v>
      </c>
      <c r="K235" t="s">
        <v>610</v>
      </c>
      <c r="L235" t="s">
        <v>75</v>
      </c>
    </row>
    <row r="236" spans="1:12" x14ac:dyDescent="0.25">
      <c r="A236" t="s">
        <v>66</v>
      </c>
      <c r="B236" t="s">
        <v>439</v>
      </c>
      <c r="C236">
        <v>4.26</v>
      </c>
      <c r="D236">
        <v>123.33</v>
      </c>
      <c r="E236" t="s">
        <v>82</v>
      </c>
      <c r="F236">
        <v>27.64</v>
      </c>
      <c r="G236">
        <v>140.72</v>
      </c>
      <c r="H236">
        <v>175.9</v>
      </c>
      <c r="J236" t="s">
        <v>97</v>
      </c>
      <c r="K236" t="s">
        <v>610</v>
      </c>
      <c r="L236" t="s">
        <v>75</v>
      </c>
    </row>
    <row r="237" spans="1:12" x14ac:dyDescent="0.25">
      <c r="A237" t="s">
        <v>66</v>
      </c>
      <c r="B237" t="s">
        <v>440</v>
      </c>
      <c r="C237">
        <v>4.5</v>
      </c>
      <c r="D237">
        <v>190.17</v>
      </c>
      <c r="E237" t="s">
        <v>82</v>
      </c>
      <c r="F237">
        <v>45.27</v>
      </c>
      <c r="G237">
        <v>213.04000000000002</v>
      </c>
      <c r="H237">
        <v>266.3</v>
      </c>
      <c r="J237" t="s">
        <v>97</v>
      </c>
      <c r="K237" t="s">
        <v>610</v>
      </c>
      <c r="L237" t="s">
        <v>75</v>
      </c>
    </row>
    <row r="238" spans="1:12" x14ac:dyDescent="0.25">
      <c r="A238" t="s">
        <v>66</v>
      </c>
      <c r="B238" t="s">
        <v>441</v>
      </c>
      <c r="C238">
        <v>4.3899999999999997</v>
      </c>
      <c r="D238">
        <v>249.26</v>
      </c>
      <c r="E238" t="s">
        <v>82</v>
      </c>
      <c r="F238">
        <v>64.650000000000006</v>
      </c>
      <c r="G238">
        <v>283.44</v>
      </c>
      <c r="H238">
        <v>354.3</v>
      </c>
      <c r="J238" t="s">
        <v>97</v>
      </c>
      <c r="K238" t="s">
        <v>610</v>
      </c>
      <c r="L238" t="s">
        <v>75</v>
      </c>
    </row>
    <row r="239" spans="1:12" x14ac:dyDescent="0.25">
      <c r="A239" t="s">
        <v>66</v>
      </c>
      <c r="B239" t="s">
        <v>442</v>
      </c>
      <c r="C239">
        <v>4.6500000000000004</v>
      </c>
      <c r="D239">
        <v>317.18</v>
      </c>
      <c r="E239" t="s">
        <v>82</v>
      </c>
      <c r="F239">
        <v>70.260000000000005</v>
      </c>
      <c r="G239">
        <v>353.6</v>
      </c>
      <c r="H239">
        <v>442</v>
      </c>
      <c r="J239" t="s">
        <v>97</v>
      </c>
      <c r="K239" t="s">
        <v>610</v>
      </c>
      <c r="L239" t="s">
        <v>75</v>
      </c>
    </row>
    <row r="240" spans="1:12" x14ac:dyDescent="0.25">
      <c r="A240" t="s">
        <v>66</v>
      </c>
      <c r="B240" t="s">
        <v>443</v>
      </c>
      <c r="C240">
        <v>4.75</v>
      </c>
      <c r="D240">
        <v>369.13</v>
      </c>
      <c r="E240" t="s">
        <v>82</v>
      </c>
      <c r="F240">
        <v>78.569999999999993</v>
      </c>
      <c r="G240">
        <v>409.52</v>
      </c>
      <c r="H240">
        <v>511.9</v>
      </c>
      <c r="J240" t="s">
        <v>97</v>
      </c>
      <c r="K240" t="s">
        <v>610</v>
      </c>
      <c r="L240" t="s">
        <v>75</v>
      </c>
    </row>
    <row r="241" spans="1:12" x14ac:dyDescent="0.25">
      <c r="A241" t="s">
        <v>66</v>
      </c>
      <c r="B241" t="s">
        <v>444</v>
      </c>
      <c r="C241">
        <v>4.3899999999999997</v>
      </c>
      <c r="D241">
        <v>246.57</v>
      </c>
      <c r="E241" t="s">
        <v>82</v>
      </c>
      <c r="F241">
        <v>55.31</v>
      </c>
      <c r="G241">
        <v>280.24</v>
      </c>
      <c r="H241">
        <v>350.3</v>
      </c>
      <c r="J241" t="s">
        <v>97</v>
      </c>
      <c r="K241" t="s">
        <v>610</v>
      </c>
      <c r="L241" t="s">
        <v>75</v>
      </c>
    </row>
    <row r="242" spans="1:12" x14ac:dyDescent="0.25">
      <c r="A242" t="s">
        <v>66</v>
      </c>
      <c r="B242" t="s">
        <v>445</v>
      </c>
      <c r="C242">
        <v>4.4400000000000004</v>
      </c>
      <c r="D242">
        <v>380.29</v>
      </c>
      <c r="E242" t="s">
        <v>82</v>
      </c>
      <c r="F242">
        <v>90.53</v>
      </c>
      <c r="G242">
        <v>426.8</v>
      </c>
      <c r="H242">
        <v>533.5</v>
      </c>
      <c r="J242" t="s">
        <v>97</v>
      </c>
      <c r="K242" t="s">
        <v>610</v>
      </c>
      <c r="L242" t="s">
        <v>75</v>
      </c>
    </row>
    <row r="243" spans="1:12" x14ac:dyDescent="0.25">
      <c r="A243" t="s">
        <v>66</v>
      </c>
      <c r="B243" t="s">
        <v>446</v>
      </c>
      <c r="C243">
        <v>4.34</v>
      </c>
      <c r="D243">
        <v>498.58</v>
      </c>
      <c r="E243" t="s">
        <v>82</v>
      </c>
      <c r="F243">
        <v>129.26</v>
      </c>
      <c r="G243">
        <v>567.68000000000006</v>
      </c>
      <c r="H243">
        <v>709.6</v>
      </c>
      <c r="J243" t="s">
        <v>97</v>
      </c>
      <c r="K243" t="s">
        <v>610</v>
      </c>
      <c r="L243" t="s">
        <v>75</v>
      </c>
    </row>
    <row r="244" spans="1:12" x14ac:dyDescent="0.25">
      <c r="A244" t="s">
        <v>66</v>
      </c>
      <c r="B244" t="s">
        <v>447</v>
      </c>
      <c r="C244">
        <v>4.6100000000000003</v>
      </c>
      <c r="D244">
        <v>634.37</v>
      </c>
      <c r="E244" t="s">
        <v>82</v>
      </c>
      <c r="F244">
        <v>140.51</v>
      </c>
      <c r="G244">
        <v>707.92000000000007</v>
      </c>
      <c r="H244">
        <v>884.9</v>
      </c>
      <c r="J244" t="s">
        <v>97</v>
      </c>
      <c r="K244" t="s">
        <v>610</v>
      </c>
      <c r="L244" t="s">
        <v>75</v>
      </c>
    </row>
    <row r="245" spans="1:12" x14ac:dyDescent="0.25">
      <c r="A245" t="s">
        <v>66</v>
      </c>
      <c r="B245" t="s">
        <v>448</v>
      </c>
      <c r="C245">
        <v>4.71</v>
      </c>
      <c r="D245">
        <v>738.14</v>
      </c>
      <c r="E245" t="s">
        <v>82</v>
      </c>
      <c r="F245">
        <v>157.22</v>
      </c>
      <c r="G245">
        <v>819.7600000000001</v>
      </c>
      <c r="H245">
        <v>1024.7</v>
      </c>
      <c r="J245" t="s">
        <v>97</v>
      </c>
      <c r="K245" t="s">
        <v>610</v>
      </c>
      <c r="L245" t="s">
        <v>75</v>
      </c>
    </row>
    <row r="246" spans="1:12" x14ac:dyDescent="0.25">
      <c r="A246" t="s">
        <v>70</v>
      </c>
      <c r="B246" t="s">
        <v>449</v>
      </c>
      <c r="C246">
        <v>3.02</v>
      </c>
      <c r="D246">
        <v>38.07</v>
      </c>
      <c r="E246" t="s">
        <v>82</v>
      </c>
      <c r="F246">
        <v>11.264000000000001</v>
      </c>
      <c r="G246">
        <v>45.056000000000004</v>
      </c>
      <c r="H246">
        <v>56.32</v>
      </c>
      <c r="J246" t="s">
        <v>97</v>
      </c>
      <c r="K246" t="s">
        <v>610</v>
      </c>
      <c r="L246" t="s">
        <v>75</v>
      </c>
    </row>
    <row r="247" spans="1:12" x14ac:dyDescent="0.25">
      <c r="A247" t="s">
        <v>70</v>
      </c>
      <c r="B247" t="s">
        <v>450</v>
      </c>
      <c r="C247">
        <v>3.1</v>
      </c>
      <c r="D247">
        <v>44.143999999999998</v>
      </c>
      <c r="E247" t="s">
        <v>82</v>
      </c>
      <c r="F247">
        <v>12.950000000000001</v>
      </c>
      <c r="G247">
        <v>51.800000000000004</v>
      </c>
      <c r="H247">
        <v>64.75</v>
      </c>
      <c r="J247" t="s">
        <v>97</v>
      </c>
      <c r="K247" t="s">
        <v>610</v>
      </c>
      <c r="L247" t="s">
        <v>75</v>
      </c>
    </row>
    <row r="248" spans="1:12" x14ac:dyDescent="0.25">
      <c r="A248" t="s">
        <v>70</v>
      </c>
      <c r="B248" t="s">
        <v>451</v>
      </c>
      <c r="C248">
        <v>3.3</v>
      </c>
      <c r="D248">
        <v>48.3</v>
      </c>
      <c r="E248" t="s">
        <v>82</v>
      </c>
      <c r="F248">
        <v>14.082000000000001</v>
      </c>
      <c r="G248">
        <v>56.328000000000003</v>
      </c>
      <c r="H248">
        <v>70.41</v>
      </c>
      <c r="J248" t="s">
        <v>97</v>
      </c>
      <c r="K248" t="s">
        <v>610</v>
      </c>
      <c r="L248" t="s">
        <v>75</v>
      </c>
    </row>
    <row r="249" spans="1:12" x14ac:dyDescent="0.25">
      <c r="A249" t="s">
        <v>70</v>
      </c>
      <c r="B249" t="s">
        <v>452</v>
      </c>
      <c r="C249">
        <v>3.18</v>
      </c>
      <c r="D249">
        <v>57.08</v>
      </c>
      <c r="E249" t="s">
        <v>82</v>
      </c>
      <c r="F249">
        <v>17.024000000000001</v>
      </c>
      <c r="G249">
        <v>68.096000000000004</v>
      </c>
      <c r="H249">
        <v>85.12</v>
      </c>
      <c r="J249" t="s">
        <v>97</v>
      </c>
      <c r="K249" t="s">
        <v>610</v>
      </c>
      <c r="L249" t="s">
        <v>75</v>
      </c>
    </row>
    <row r="250" spans="1:12" x14ac:dyDescent="0.25">
      <c r="A250" t="s">
        <v>70</v>
      </c>
      <c r="B250" t="s">
        <v>453</v>
      </c>
      <c r="C250">
        <v>3.4</v>
      </c>
      <c r="D250">
        <v>72</v>
      </c>
      <c r="E250" t="s">
        <v>82</v>
      </c>
      <c r="F250">
        <v>20.591999999999999</v>
      </c>
      <c r="G250">
        <v>82.367999999999995</v>
      </c>
      <c r="H250">
        <v>102.96</v>
      </c>
      <c r="J250" t="s">
        <v>97</v>
      </c>
      <c r="K250" t="s">
        <v>610</v>
      </c>
      <c r="L250" t="s">
        <v>75</v>
      </c>
    </row>
    <row r="251" spans="1:12" x14ac:dyDescent="0.25">
      <c r="A251" t="s">
        <v>70</v>
      </c>
      <c r="B251" t="s">
        <v>454</v>
      </c>
      <c r="C251">
        <v>3.3</v>
      </c>
      <c r="D251">
        <v>79</v>
      </c>
      <c r="E251" t="s">
        <v>82</v>
      </c>
      <c r="F251">
        <v>23.118000000000002</v>
      </c>
      <c r="G251">
        <v>92.472000000000008</v>
      </c>
      <c r="H251">
        <v>115.59</v>
      </c>
      <c r="J251" t="s">
        <v>97</v>
      </c>
      <c r="K251" t="s">
        <v>610</v>
      </c>
      <c r="L251" t="s">
        <v>75</v>
      </c>
    </row>
    <row r="252" spans="1:12" x14ac:dyDescent="0.25">
      <c r="A252" t="s">
        <v>70</v>
      </c>
      <c r="B252" t="s">
        <v>455</v>
      </c>
      <c r="C252">
        <v>3.2</v>
      </c>
      <c r="D252">
        <v>83</v>
      </c>
      <c r="E252" t="s">
        <v>82</v>
      </c>
      <c r="F252">
        <v>24.75</v>
      </c>
      <c r="G252">
        <v>99</v>
      </c>
      <c r="H252">
        <v>123.75</v>
      </c>
      <c r="J252" t="s">
        <v>97</v>
      </c>
      <c r="K252" t="s">
        <v>610</v>
      </c>
      <c r="L252" t="s">
        <v>75</v>
      </c>
    </row>
    <row r="253" spans="1:12" x14ac:dyDescent="0.25">
      <c r="A253" t="s">
        <v>70</v>
      </c>
      <c r="B253" t="s">
        <v>456</v>
      </c>
      <c r="C253">
        <v>3.1</v>
      </c>
      <c r="D253">
        <v>88</v>
      </c>
      <c r="E253" t="s">
        <v>82</v>
      </c>
      <c r="F253">
        <v>25.912000000000003</v>
      </c>
      <c r="G253">
        <v>103.64800000000001</v>
      </c>
      <c r="H253">
        <v>129.56</v>
      </c>
      <c r="J253" t="s">
        <v>97</v>
      </c>
      <c r="K253" t="s">
        <v>610</v>
      </c>
      <c r="L253" t="s">
        <v>75</v>
      </c>
    </row>
    <row r="254" spans="1:12" x14ac:dyDescent="0.25">
      <c r="A254" t="s">
        <v>70</v>
      </c>
      <c r="B254" t="s">
        <v>457</v>
      </c>
      <c r="C254">
        <v>3.3</v>
      </c>
      <c r="D254">
        <v>97</v>
      </c>
      <c r="E254" t="s">
        <v>82</v>
      </c>
      <c r="F254">
        <v>28.162000000000003</v>
      </c>
      <c r="G254">
        <v>112.64800000000001</v>
      </c>
      <c r="H254">
        <v>140.81</v>
      </c>
      <c r="J254" t="s">
        <v>97</v>
      </c>
      <c r="K254" t="s">
        <v>610</v>
      </c>
      <c r="L254" t="s">
        <v>75</v>
      </c>
    </row>
    <row r="255" spans="1:12" x14ac:dyDescent="0.25">
      <c r="A255" t="s">
        <v>70</v>
      </c>
      <c r="B255" t="s">
        <v>458</v>
      </c>
      <c r="C255">
        <v>3.2</v>
      </c>
      <c r="D255">
        <v>114</v>
      </c>
      <c r="E255" t="s">
        <v>82</v>
      </c>
      <c r="F255">
        <v>33.731999999999999</v>
      </c>
      <c r="G255">
        <v>134.928</v>
      </c>
      <c r="H255">
        <v>168.66</v>
      </c>
      <c r="J255" t="s">
        <v>97</v>
      </c>
      <c r="K255" t="s">
        <v>610</v>
      </c>
      <c r="L255" t="s">
        <v>75</v>
      </c>
    </row>
    <row r="256" spans="1:12" x14ac:dyDescent="0.25">
      <c r="A256" t="s">
        <v>70</v>
      </c>
      <c r="B256" t="s">
        <v>459</v>
      </c>
      <c r="C256">
        <v>3.5</v>
      </c>
      <c r="D256">
        <v>144</v>
      </c>
      <c r="E256" t="s">
        <v>82</v>
      </c>
      <c r="F256">
        <v>42.201999999999998</v>
      </c>
      <c r="G256">
        <v>168.80799999999999</v>
      </c>
      <c r="H256">
        <v>211.01</v>
      </c>
      <c r="J256" t="s">
        <v>97</v>
      </c>
      <c r="K256" t="s">
        <v>610</v>
      </c>
      <c r="L256" t="s">
        <v>75</v>
      </c>
    </row>
    <row r="257" spans="1:12" x14ac:dyDescent="0.25">
      <c r="A257" t="s">
        <v>70</v>
      </c>
      <c r="B257" t="s">
        <v>460</v>
      </c>
      <c r="C257">
        <v>3.4</v>
      </c>
      <c r="D257">
        <v>157</v>
      </c>
      <c r="E257" t="s">
        <v>82</v>
      </c>
      <c r="F257">
        <v>46.527999999999999</v>
      </c>
      <c r="G257">
        <v>186.11199999999999</v>
      </c>
      <c r="H257">
        <v>232.64</v>
      </c>
      <c r="J257" t="s">
        <v>97</v>
      </c>
      <c r="K257" t="s">
        <v>610</v>
      </c>
      <c r="L257" t="s">
        <v>75</v>
      </c>
    </row>
    <row r="258" spans="1:12" x14ac:dyDescent="0.25">
      <c r="A258" t="s">
        <v>70</v>
      </c>
      <c r="B258" t="s">
        <v>461</v>
      </c>
      <c r="C258">
        <v>3.2</v>
      </c>
      <c r="D258">
        <v>166</v>
      </c>
      <c r="E258" t="s">
        <v>82</v>
      </c>
      <c r="F258">
        <v>49.892000000000003</v>
      </c>
      <c r="G258">
        <v>199.56800000000001</v>
      </c>
      <c r="H258">
        <v>249.46</v>
      </c>
      <c r="J258" t="s">
        <v>97</v>
      </c>
      <c r="K258" t="s">
        <v>610</v>
      </c>
      <c r="L258" t="s">
        <v>75</v>
      </c>
    </row>
    <row r="259" spans="1:12" x14ac:dyDescent="0.25">
      <c r="A259" t="s">
        <v>70</v>
      </c>
      <c r="B259" t="s">
        <v>462</v>
      </c>
      <c r="C259">
        <v>3.4</v>
      </c>
      <c r="D259">
        <v>216</v>
      </c>
      <c r="E259" t="s">
        <v>82</v>
      </c>
      <c r="F259">
        <v>62.967999999999996</v>
      </c>
      <c r="G259">
        <v>251.87199999999999</v>
      </c>
      <c r="H259">
        <v>314.83999999999997</v>
      </c>
      <c r="J259" t="s">
        <v>97</v>
      </c>
      <c r="K259" t="s">
        <v>610</v>
      </c>
      <c r="L259" t="s">
        <v>75</v>
      </c>
    </row>
    <row r="260" spans="1:12" x14ac:dyDescent="0.25">
      <c r="A260" t="s">
        <v>70</v>
      </c>
      <c r="B260" t="s">
        <v>463</v>
      </c>
      <c r="C260">
        <v>3.3</v>
      </c>
      <c r="D260">
        <v>236</v>
      </c>
      <c r="E260" t="s">
        <v>82</v>
      </c>
      <c r="F260">
        <v>69.34</v>
      </c>
      <c r="G260">
        <v>277.36</v>
      </c>
      <c r="H260">
        <v>346.7</v>
      </c>
      <c r="J260" t="s">
        <v>97</v>
      </c>
      <c r="K260" t="s">
        <v>610</v>
      </c>
      <c r="L260" t="s">
        <v>75</v>
      </c>
    </row>
    <row r="261" spans="1:12" x14ac:dyDescent="0.25">
      <c r="A261" t="s">
        <v>70</v>
      </c>
      <c r="B261" t="s">
        <v>464</v>
      </c>
      <c r="C261">
        <v>3.2</v>
      </c>
      <c r="D261">
        <v>250</v>
      </c>
      <c r="E261" t="s">
        <v>82</v>
      </c>
      <c r="F261">
        <v>74.236000000000004</v>
      </c>
      <c r="G261">
        <v>296.94400000000002</v>
      </c>
      <c r="H261">
        <v>371.18</v>
      </c>
      <c r="J261" t="s">
        <v>97</v>
      </c>
      <c r="K261" t="s">
        <v>610</v>
      </c>
      <c r="L261" t="s">
        <v>75</v>
      </c>
    </row>
    <row r="262" spans="1:12" x14ac:dyDescent="0.25">
      <c r="A262" t="s">
        <v>68</v>
      </c>
      <c r="B262" t="s">
        <v>465</v>
      </c>
      <c r="C262">
        <v>2.6</v>
      </c>
      <c r="D262">
        <v>38</v>
      </c>
      <c r="E262" t="s">
        <v>82</v>
      </c>
      <c r="F262">
        <v>11.362000000000002</v>
      </c>
      <c r="G262">
        <v>45.448000000000008</v>
      </c>
      <c r="H262">
        <v>56.81</v>
      </c>
      <c r="J262" t="s">
        <v>97</v>
      </c>
      <c r="K262" t="s">
        <v>610</v>
      </c>
      <c r="L262" t="s">
        <v>75</v>
      </c>
    </row>
    <row r="263" spans="1:12" x14ac:dyDescent="0.25">
      <c r="A263" t="s">
        <v>68</v>
      </c>
      <c r="B263" t="s">
        <v>466</v>
      </c>
      <c r="C263">
        <v>2.7</v>
      </c>
      <c r="D263">
        <v>41</v>
      </c>
      <c r="E263" t="s">
        <v>82</v>
      </c>
      <c r="F263">
        <v>12.304000000000002</v>
      </c>
      <c r="G263">
        <v>49.216000000000008</v>
      </c>
      <c r="H263">
        <v>61.52</v>
      </c>
      <c r="J263" t="s">
        <v>97</v>
      </c>
      <c r="K263" t="s">
        <v>610</v>
      </c>
      <c r="L263" t="s">
        <v>75</v>
      </c>
    </row>
    <row r="264" spans="1:12" x14ac:dyDescent="0.25">
      <c r="A264" t="s">
        <v>68</v>
      </c>
      <c r="B264" t="s">
        <v>467</v>
      </c>
      <c r="C264">
        <v>2.6</v>
      </c>
      <c r="D264">
        <v>48</v>
      </c>
      <c r="E264" t="s">
        <v>82</v>
      </c>
      <c r="F264">
        <v>14.728000000000002</v>
      </c>
      <c r="G264">
        <v>58.912000000000006</v>
      </c>
      <c r="H264">
        <v>73.64</v>
      </c>
      <c r="J264" t="s">
        <v>97</v>
      </c>
      <c r="K264" t="s">
        <v>610</v>
      </c>
      <c r="L264" t="s">
        <v>75</v>
      </c>
    </row>
    <row r="265" spans="1:12" x14ac:dyDescent="0.25">
      <c r="A265" t="s">
        <v>68</v>
      </c>
      <c r="B265" t="s">
        <v>468</v>
      </c>
      <c r="C265">
        <v>2.9</v>
      </c>
      <c r="D265">
        <v>61</v>
      </c>
      <c r="E265" t="s">
        <v>82</v>
      </c>
      <c r="F265">
        <v>18.384</v>
      </c>
      <c r="G265">
        <v>73.536000000000001</v>
      </c>
      <c r="H265">
        <v>91.92</v>
      </c>
      <c r="J265" t="s">
        <v>97</v>
      </c>
      <c r="K265" t="s">
        <v>610</v>
      </c>
      <c r="L265" t="s">
        <v>75</v>
      </c>
    </row>
    <row r="266" spans="1:12" x14ac:dyDescent="0.25">
      <c r="A266" t="s">
        <v>68</v>
      </c>
      <c r="B266" t="s">
        <v>469</v>
      </c>
      <c r="C266">
        <v>2.8</v>
      </c>
      <c r="D266">
        <v>66</v>
      </c>
      <c r="E266" t="s">
        <v>82</v>
      </c>
      <c r="F266">
        <v>20.088000000000001</v>
      </c>
      <c r="G266">
        <v>80.352000000000004</v>
      </c>
      <c r="H266">
        <v>100.44</v>
      </c>
      <c r="J266" t="s">
        <v>97</v>
      </c>
      <c r="K266" t="s">
        <v>610</v>
      </c>
      <c r="L266" t="s">
        <v>75</v>
      </c>
    </row>
    <row r="267" spans="1:12" x14ac:dyDescent="0.25">
      <c r="A267" t="s">
        <v>68</v>
      </c>
      <c r="B267" t="s">
        <v>470</v>
      </c>
      <c r="C267">
        <v>2.7</v>
      </c>
      <c r="D267">
        <v>71</v>
      </c>
      <c r="E267" t="s">
        <v>82</v>
      </c>
      <c r="F267">
        <v>21.904</v>
      </c>
      <c r="G267">
        <v>87.616</v>
      </c>
      <c r="H267">
        <v>109.52</v>
      </c>
      <c r="J267" t="s">
        <v>97</v>
      </c>
      <c r="K267" t="s">
        <v>610</v>
      </c>
      <c r="L267" t="s">
        <v>75</v>
      </c>
    </row>
    <row r="268" spans="1:12" x14ac:dyDescent="0.25">
      <c r="A268" t="s">
        <v>68</v>
      </c>
      <c r="B268" t="s">
        <v>471</v>
      </c>
      <c r="C268">
        <v>3</v>
      </c>
      <c r="D268">
        <v>78</v>
      </c>
      <c r="E268" t="s">
        <v>82</v>
      </c>
      <c r="F268">
        <v>23.452000000000002</v>
      </c>
      <c r="G268">
        <v>93.808000000000007</v>
      </c>
      <c r="H268">
        <v>117.26</v>
      </c>
      <c r="J268" t="s">
        <v>97</v>
      </c>
      <c r="K268" t="s">
        <v>610</v>
      </c>
      <c r="L268" t="s">
        <v>75</v>
      </c>
    </row>
    <row r="269" spans="1:12" x14ac:dyDescent="0.25">
      <c r="A269" t="s">
        <v>68</v>
      </c>
      <c r="B269" t="s">
        <v>472</v>
      </c>
      <c r="C269">
        <v>2.7</v>
      </c>
      <c r="D269">
        <v>89</v>
      </c>
      <c r="E269" t="s">
        <v>82</v>
      </c>
      <c r="F269">
        <v>27.948000000000004</v>
      </c>
      <c r="G269">
        <v>111.79200000000002</v>
      </c>
      <c r="H269">
        <v>139.74</v>
      </c>
      <c r="J269" t="s">
        <v>97</v>
      </c>
      <c r="K269" t="s">
        <v>610</v>
      </c>
      <c r="L269" t="s">
        <v>75</v>
      </c>
    </row>
    <row r="270" spans="1:12" x14ac:dyDescent="0.25">
      <c r="A270" t="s">
        <v>68</v>
      </c>
      <c r="B270" t="s">
        <v>473</v>
      </c>
      <c r="C270">
        <v>2.9</v>
      </c>
      <c r="D270">
        <v>122</v>
      </c>
      <c r="E270" t="s">
        <v>82</v>
      </c>
      <c r="F270">
        <v>36.770000000000003</v>
      </c>
      <c r="G270">
        <v>147.08000000000001</v>
      </c>
      <c r="H270">
        <v>183.85</v>
      </c>
      <c r="J270" t="s">
        <v>97</v>
      </c>
      <c r="K270" t="s">
        <v>610</v>
      </c>
      <c r="L270" t="s">
        <v>75</v>
      </c>
    </row>
    <row r="271" spans="1:12" x14ac:dyDescent="0.25">
      <c r="A271" t="s">
        <v>68</v>
      </c>
      <c r="B271" t="s">
        <v>474</v>
      </c>
      <c r="C271">
        <v>2.8</v>
      </c>
      <c r="D271">
        <v>132</v>
      </c>
      <c r="E271" t="s">
        <v>82</v>
      </c>
      <c r="F271">
        <v>40.188000000000002</v>
      </c>
      <c r="G271">
        <v>160.75200000000001</v>
      </c>
      <c r="H271">
        <v>200.94</v>
      </c>
      <c r="J271" t="s">
        <v>97</v>
      </c>
      <c r="K271" t="s">
        <v>610</v>
      </c>
      <c r="L271" t="s">
        <v>75</v>
      </c>
    </row>
    <row r="272" spans="1:12" x14ac:dyDescent="0.25">
      <c r="A272" t="s">
        <v>68</v>
      </c>
      <c r="B272" t="s">
        <v>475</v>
      </c>
      <c r="C272">
        <v>2.7</v>
      </c>
      <c r="D272">
        <v>141</v>
      </c>
      <c r="E272" t="s">
        <v>82</v>
      </c>
      <c r="F272">
        <v>43.800000000000004</v>
      </c>
      <c r="G272">
        <v>175.20000000000002</v>
      </c>
      <c r="H272">
        <v>219</v>
      </c>
      <c r="J272" t="s">
        <v>97</v>
      </c>
      <c r="K272" t="s">
        <v>610</v>
      </c>
      <c r="L272" t="s">
        <v>75</v>
      </c>
    </row>
    <row r="273" spans="1:12" x14ac:dyDescent="0.25">
      <c r="A273" t="s">
        <v>68</v>
      </c>
      <c r="B273" t="s">
        <v>476</v>
      </c>
      <c r="C273">
        <v>2.9</v>
      </c>
      <c r="D273">
        <v>155</v>
      </c>
      <c r="E273" t="s">
        <v>82</v>
      </c>
      <c r="F273">
        <v>46.92</v>
      </c>
      <c r="G273">
        <v>187.68</v>
      </c>
      <c r="H273">
        <v>234.6</v>
      </c>
      <c r="J273" t="s">
        <v>97</v>
      </c>
      <c r="K273" t="s">
        <v>610</v>
      </c>
      <c r="L273" t="s">
        <v>75</v>
      </c>
    </row>
    <row r="274" spans="1:12" x14ac:dyDescent="0.25">
      <c r="A274" t="s">
        <v>68</v>
      </c>
      <c r="B274" t="s">
        <v>477</v>
      </c>
      <c r="C274">
        <v>2.7</v>
      </c>
      <c r="D274">
        <v>179</v>
      </c>
      <c r="E274" t="s">
        <v>82</v>
      </c>
      <c r="F274">
        <v>55.920000000000009</v>
      </c>
      <c r="G274">
        <v>223.68000000000004</v>
      </c>
      <c r="H274">
        <v>279.60000000000002</v>
      </c>
      <c r="J274" t="s">
        <v>97</v>
      </c>
      <c r="K274" t="s">
        <v>610</v>
      </c>
      <c r="L274" t="s">
        <v>75</v>
      </c>
    </row>
    <row r="275" spans="1:12" x14ac:dyDescent="0.25">
      <c r="A275" t="s">
        <v>68</v>
      </c>
      <c r="B275" t="s">
        <v>478</v>
      </c>
      <c r="C275">
        <v>2.9</v>
      </c>
      <c r="D275">
        <v>183</v>
      </c>
      <c r="E275" t="s">
        <v>82</v>
      </c>
      <c r="F275">
        <v>55.153999999999996</v>
      </c>
      <c r="G275">
        <v>220.61599999999999</v>
      </c>
      <c r="H275">
        <v>275.77</v>
      </c>
      <c r="J275" t="s">
        <v>97</v>
      </c>
      <c r="K275" t="s">
        <v>610</v>
      </c>
      <c r="L275" t="s">
        <v>75</v>
      </c>
    </row>
    <row r="276" spans="1:12" x14ac:dyDescent="0.25">
      <c r="A276" t="s">
        <v>68</v>
      </c>
      <c r="B276" t="s">
        <v>479</v>
      </c>
      <c r="C276">
        <v>2.8</v>
      </c>
      <c r="D276">
        <v>197</v>
      </c>
      <c r="E276" t="s">
        <v>82</v>
      </c>
      <c r="F276">
        <v>60.276000000000003</v>
      </c>
      <c r="G276">
        <v>241.10400000000001</v>
      </c>
      <c r="H276">
        <v>301.38</v>
      </c>
      <c r="J276" t="s">
        <v>97</v>
      </c>
      <c r="K276" t="s">
        <v>610</v>
      </c>
      <c r="L276" t="s">
        <v>75</v>
      </c>
    </row>
    <row r="277" spans="1:12" x14ac:dyDescent="0.25">
      <c r="A277" t="s">
        <v>68</v>
      </c>
      <c r="B277" t="s">
        <v>480</v>
      </c>
      <c r="C277">
        <v>2.7</v>
      </c>
      <c r="D277">
        <v>212</v>
      </c>
      <c r="E277" t="s">
        <v>82</v>
      </c>
      <c r="F277">
        <v>65.706000000000003</v>
      </c>
      <c r="G277">
        <v>262.82400000000001</v>
      </c>
      <c r="H277">
        <v>328.53</v>
      </c>
      <c r="J277" t="s">
        <v>97</v>
      </c>
      <c r="K277" t="s">
        <v>610</v>
      </c>
      <c r="L277" t="s">
        <v>75</v>
      </c>
    </row>
    <row r="278" spans="1:12" x14ac:dyDescent="0.25">
      <c r="A278" t="s">
        <v>68</v>
      </c>
      <c r="B278" t="s">
        <v>481</v>
      </c>
      <c r="C278">
        <v>3</v>
      </c>
      <c r="D278">
        <v>233</v>
      </c>
      <c r="E278" t="s">
        <v>82</v>
      </c>
      <c r="F278">
        <v>70.372</v>
      </c>
      <c r="G278">
        <v>281.488</v>
      </c>
      <c r="H278">
        <v>351.86</v>
      </c>
      <c r="J278" t="s">
        <v>97</v>
      </c>
      <c r="K278" t="s">
        <v>610</v>
      </c>
      <c r="L278" t="s">
        <v>75</v>
      </c>
    </row>
    <row r="279" spans="1:12" x14ac:dyDescent="0.25">
      <c r="A279" t="s">
        <v>68</v>
      </c>
      <c r="B279" t="s">
        <v>482</v>
      </c>
      <c r="C279">
        <v>2.7</v>
      </c>
      <c r="D279">
        <v>268</v>
      </c>
      <c r="E279" t="s">
        <v>82</v>
      </c>
      <c r="F279">
        <v>83.872000000000014</v>
      </c>
      <c r="G279">
        <v>335.48800000000006</v>
      </c>
      <c r="H279">
        <v>419.36</v>
      </c>
      <c r="J279" t="s">
        <v>97</v>
      </c>
      <c r="K279" t="s">
        <v>610</v>
      </c>
      <c r="L279" t="s">
        <v>75</v>
      </c>
    </row>
    <row r="280" spans="1:12" x14ac:dyDescent="0.25">
      <c r="A280" t="s">
        <v>68</v>
      </c>
      <c r="B280" t="s">
        <v>483</v>
      </c>
      <c r="C280">
        <v>3.1</v>
      </c>
      <c r="D280">
        <v>12.6</v>
      </c>
      <c r="E280" t="s">
        <v>82</v>
      </c>
      <c r="F280">
        <v>3.8479999999999999</v>
      </c>
      <c r="G280">
        <v>15.391999999999999</v>
      </c>
      <c r="H280">
        <v>19.239999999999998</v>
      </c>
      <c r="J280" t="s">
        <v>97</v>
      </c>
      <c r="K280" t="s">
        <v>608</v>
      </c>
      <c r="L280" t="s">
        <v>75</v>
      </c>
    </row>
    <row r="281" spans="1:12" x14ac:dyDescent="0.25">
      <c r="A281" t="s">
        <v>68</v>
      </c>
      <c r="B281" t="s">
        <v>484</v>
      </c>
      <c r="C281">
        <v>3.2</v>
      </c>
      <c r="D281">
        <v>16.2</v>
      </c>
      <c r="E281" t="s">
        <v>82</v>
      </c>
      <c r="F281">
        <v>4.9000000000000004</v>
      </c>
      <c r="G281">
        <v>19.600000000000001</v>
      </c>
      <c r="H281">
        <v>24.5</v>
      </c>
      <c r="J281" t="s">
        <v>97</v>
      </c>
      <c r="K281" t="s">
        <v>608</v>
      </c>
      <c r="L281" t="s">
        <v>75</v>
      </c>
    </row>
    <row r="282" spans="1:12" x14ac:dyDescent="0.25">
      <c r="A282" t="s">
        <v>68</v>
      </c>
      <c r="B282" t="s">
        <v>485</v>
      </c>
      <c r="C282">
        <v>3.1</v>
      </c>
      <c r="D282">
        <v>19</v>
      </c>
      <c r="E282" t="s">
        <v>82</v>
      </c>
      <c r="F282">
        <v>5.7680000000000007</v>
      </c>
      <c r="G282">
        <v>23.072000000000003</v>
      </c>
      <c r="H282">
        <v>28.84</v>
      </c>
      <c r="J282" t="s">
        <v>97</v>
      </c>
      <c r="K282" t="s">
        <v>608</v>
      </c>
      <c r="L282" t="s">
        <v>75</v>
      </c>
    </row>
    <row r="283" spans="1:12" x14ac:dyDescent="0.25">
      <c r="A283" t="s">
        <v>68</v>
      </c>
      <c r="B283" t="s">
        <v>486</v>
      </c>
      <c r="C283">
        <v>3.3</v>
      </c>
      <c r="D283">
        <v>24.2</v>
      </c>
      <c r="E283" t="s">
        <v>82</v>
      </c>
      <c r="F283">
        <v>7.2900000000000009</v>
      </c>
      <c r="G283">
        <v>29.160000000000004</v>
      </c>
      <c r="H283">
        <v>36.450000000000003</v>
      </c>
      <c r="J283" t="s">
        <v>97</v>
      </c>
      <c r="K283" t="s">
        <v>608</v>
      </c>
      <c r="L283" t="s">
        <v>75</v>
      </c>
    </row>
    <row r="284" spans="1:12" x14ac:dyDescent="0.25">
      <c r="A284" t="s">
        <v>68</v>
      </c>
      <c r="B284" t="s">
        <v>487</v>
      </c>
      <c r="C284">
        <v>3.3</v>
      </c>
      <c r="D284">
        <v>28.4</v>
      </c>
      <c r="E284" t="s">
        <v>82</v>
      </c>
      <c r="F284">
        <v>8.6180000000000003</v>
      </c>
      <c r="G284">
        <v>34.472000000000001</v>
      </c>
      <c r="H284">
        <v>43.09</v>
      </c>
      <c r="J284" t="s">
        <v>97</v>
      </c>
      <c r="K284" t="s">
        <v>608</v>
      </c>
      <c r="L284" t="s">
        <v>75</v>
      </c>
    </row>
    <row r="285" spans="1:12" x14ac:dyDescent="0.25">
      <c r="A285" t="s">
        <v>68</v>
      </c>
      <c r="B285" t="s">
        <v>488</v>
      </c>
      <c r="C285">
        <v>3.1</v>
      </c>
      <c r="D285">
        <v>36.5</v>
      </c>
      <c r="E285" t="s">
        <v>82</v>
      </c>
      <c r="F285">
        <v>10.916</v>
      </c>
      <c r="G285">
        <v>43.664000000000001</v>
      </c>
      <c r="H285">
        <v>54.58</v>
      </c>
      <c r="J285" t="s">
        <v>97</v>
      </c>
      <c r="K285" t="s">
        <v>608</v>
      </c>
      <c r="L285" t="s">
        <v>75</v>
      </c>
    </row>
    <row r="286" spans="1:12" x14ac:dyDescent="0.25">
      <c r="A286" t="s">
        <v>68</v>
      </c>
      <c r="B286" t="s">
        <v>489</v>
      </c>
      <c r="C286">
        <v>3.1</v>
      </c>
      <c r="D286">
        <v>37.4</v>
      </c>
      <c r="E286" t="s">
        <v>82</v>
      </c>
      <c r="F286">
        <v>11.244</v>
      </c>
      <c r="G286">
        <v>44.975999999999999</v>
      </c>
      <c r="H286">
        <v>56.22</v>
      </c>
      <c r="J286" t="s">
        <v>97</v>
      </c>
      <c r="K286" t="s">
        <v>608</v>
      </c>
      <c r="L286" t="s">
        <v>75</v>
      </c>
    </row>
    <row r="287" spans="1:12" x14ac:dyDescent="0.25">
      <c r="A287" t="s">
        <v>68</v>
      </c>
      <c r="B287" t="s">
        <v>490</v>
      </c>
      <c r="C287">
        <v>3.3</v>
      </c>
      <c r="D287">
        <v>48.5</v>
      </c>
      <c r="E287" t="s">
        <v>82</v>
      </c>
      <c r="F287">
        <v>14.904</v>
      </c>
      <c r="G287">
        <v>59.616</v>
      </c>
      <c r="H287">
        <v>74.52</v>
      </c>
      <c r="J287" t="s">
        <v>97</v>
      </c>
      <c r="K287" t="s">
        <v>608</v>
      </c>
      <c r="L287" t="s">
        <v>75</v>
      </c>
    </row>
    <row r="288" spans="1:12" x14ac:dyDescent="0.25">
      <c r="A288" t="s">
        <v>70</v>
      </c>
      <c r="B288" t="s">
        <v>491</v>
      </c>
      <c r="C288">
        <v>3.1</v>
      </c>
      <c r="D288">
        <v>2</v>
      </c>
      <c r="E288" t="s">
        <v>82</v>
      </c>
      <c r="J288" t="s">
        <v>97</v>
      </c>
      <c r="K288" t="s">
        <v>607</v>
      </c>
      <c r="L288" t="s">
        <v>75</v>
      </c>
    </row>
    <row r="289" spans="1:12" x14ac:dyDescent="0.25">
      <c r="A289" t="s">
        <v>70</v>
      </c>
      <c r="B289" t="s">
        <v>492</v>
      </c>
      <c r="C289">
        <v>2.9</v>
      </c>
      <c r="D289">
        <v>2.7</v>
      </c>
      <c r="E289" t="s">
        <v>82</v>
      </c>
      <c r="J289" t="s">
        <v>97</v>
      </c>
      <c r="K289" t="s">
        <v>607</v>
      </c>
      <c r="L289" t="s">
        <v>75</v>
      </c>
    </row>
    <row r="290" spans="1:12" x14ac:dyDescent="0.25">
      <c r="A290" t="s">
        <v>70</v>
      </c>
      <c r="B290" t="s">
        <v>493</v>
      </c>
      <c r="C290">
        <v>2.9</v>
      </c>
      <c r="D290">
        <v>3.9</v>
      </c>
      <c r="E290" t="s">
        <v>82</v>
      </c>
      <c r="J290" t="s">
        <v>97</v>
      </c>
      <c r="K290" t="s">
        <v>607</v>
      </c>
      <c r="L290" t="s">
        <v>75</v>
      </c>
    </row>
    <row r="291" spans="1:12" x14ac:dyDescent="0.25">
      <c r="A291" t="s">
        <v>70</v>
      </c>
      <c r="B291" t="s">
        <v>494</v>
      </c>
      <c r="C291">
        <v>2.8</v>
      </c>
      <c r="D291">
        <v>6.6</v>
      </c>
      <c r="E291" t="s">
        <v>82</v>
      </c>
      <c r="J291" t="s">
        <v>97</v>
      </c>
      <c r="K291" t="s">
        <v>607</v>
      </c>
      <c r="L291" t="s">
        <v>75</v>
      </c>
    </row>
    <row r="292" spans="1:12" x14ac:dyDescent="0.25">
      <c r="A292" t="s">
        <v>70</v>
      </c>
      <c r="B292" t="s">
        <v>495</v>
      </c>
      <c r="C292">
        <v>2.7</v>
      </c>
      <c r="D292">
        <v>10.7</v>
      </c>
      <c r="E292" t="s">
        <v>82</v>
      </c>
      <c r="J292" t="s">
        <v>97</v>
      </c>
      <c r="K292" t="s">
        <v>607</v>
      </c>
      <c r="L292" t="s">
        <v>75</v>
      </c>
    </row>
    <row r="293" spans="1:12" x14ac:dyDescent="0.25">
      <c r="A293" t="s">
        <v>68</v>
      </c>
      <c r="B293" t="s">
        <v>496</v>
      </c>
      <c r="C293">
        <v>1.9</v>
      </c>
      <c r="D293">
        <v>4.7</v>
      </c>
      <c r="E293" t="s">
        <v>83</v>
      </c>
      <c r="J293" t="s">
        <v>97</v>
      </c>
      <c r="K293" t="s">
        <v>607</v>
      </c>
      <c r="L293" t="s">
        <v>75</v>
      </c>
    </row>
    <row r="294" spans="1:12" x14ac:dyDescent="0.25">
      <c r="A294" t="s">
        <v>68</v>
      </c>
      <c r="B294" t="s">
        <v>497</v>
      </c>
      <c r="C294">
        <v>2.1</v>
      </c>
      <c r="D294">
        <v>7.1</v>
      </c>
      <c r="E294" t="s">
        <v>83</v>
      </c>
      <c r="J294" t="s">
        <v>97</v>
      </c>
      <c r="K294" t="s">
        <v>607</v>
      </c>
      <c r="L294" t="s">
        <v>75</v>
      </c>
    </row>
    <row r="295" spans="1:12" x14ac:dyDescent="0.25">
      <c r="A295" t="s">
        <v>68</v>
      </c>
      <c r="B295" t="s">
        <v>498</v>
      </c>
      <c r="C295">
        <v>2.2000000000000002</v>
      </c>
      <c r="D295">
        <v>9.1</v>
      </c>
      <c r="E295" t="s">
        <v>83</v>
      </c>
      <c r="J295" t="s">
        <v>97</v>
      </c>
      <c r="K295" t="s">
        <v>607</v>
      </c>
      <c r="L295" t="s">
        <v>75</v>
      </c>
    </row>
    <row r="296" spans="1:12" x14ac:dyDescent="0.25">
      <c r="A296" t="s">
        <v>67</v>
      </c>
      <c r="B296" t="s">
        <v>499</v>
      </c>
      <c r="C296">
        <v>5.2</v>
      </c>
      <c r="D296">
        <v>7</v>
      </c>
      <c r="E296" t="s">
        <v>81</v>
      </c>
      <c r="J296" t="s">
        <v>97</v>
      </c>
      <c r="K296" t="s">
        <v>607</v>
      </c>
      <c r="L296" t="s">
        <v>75</v>
      </c>
    </row>
    <row r="297" spans="1:12" x14ac:dyDescent="0.25">
      <c r="A297" t="s">
        <v>67</v>
      </c>
      <c r="B297" t="s">
        <v>500</v>
      </c>
      <c r="C297">
        <v>5.6</v>
      </c>
      <c r="D297">
        <v>9.8000000000000007</v>
      </c>
      <c r="E297" t="s">
        <v>81</v>
      </c>
      <c r="J297" t="s">
        <v>97</v>
      </c>
      <c r="K297" t="s">
        <v>607</v>
      </c>
      <c r="L297" t="s">
        <v>75</v>
      </c>
    </row>
    <row r="298" spans="1:12" x14ac:dyDescent="0.25">
      <c r="A298" t="s">
        <v>67</v>
      </c>
      <c r="B298" t="s">
        <v>501</v>
      </c>
      <c r="C298">
        <v>5.9</v>
      </c>
      <c r="D298">
        <v>13.7</v>
      </c>
      <c r="E298" t="s">
        <v>81</v>
      </c>
      <c r="J298" t="s">
        <v>97</v>
      </c>
      <c r="K298" t="s">
        <v>607</v>
      </c>
      <c r="L298" t="s">
        <v>75</v>
      </c>
    </row>
    <row r="299" spans="1:12" x14ac:dyDescent="0.25">
      <c r="A299" t="s">
        <v>67</v>
      </c>
      <c r="B299" t="s">
        <v>502</v>
      </c>
      <c r="C299">
        <v>5.5</v>
      </c>
      <c r="D299">
        <v>17</v>
      </c>
      <c r="E299" t="s">
        <v>81</v>
      </c>
      <c r="J299" t="s">
        <v>97</v>
      </c>
      <c r="K299" t="s">
        <v>607</v>
      </c>
      <c r="L299" t="s">
        <v>75</v>
      </c>
    </row>
    <row r="300" spans="1:12" x14ac:dyDescent="0.25">
      <c r="A300" t="s">
        <v>67</v>
      </c>
      <c r="B300" t="s">
        <v>503</v>
      </c>
      <c r="C300">
        <v>3.5</v>
      </c>
      <c r="D300">
        <v>4.0999999999999996</v>
      </c>
      <c r="E300" t="s">
        <v>82</v>
      </c>
      <c r="J300" t="s">
        <v>97</v>
      </c>
      <c r="K300" t="s">
        <v>607</v>
      </c>
      <c r="L300" t="s">
        <v>75</v>
      </c>
    </row>
    <row r="301" spans="1:12" x14ac:dyDescent="0.25">
      <c r="A301" t="s">
        <v>67</v>
      </c>
      <c r="B301" t="s">
        <v>504</v>
      </c>
      <c r="C301">
        <v>3.8</v>
      </c>
      <c r="D301">
        <v>5.8</v>
      </c>
      <c r="E301" t="s">
        <v>82</v>
      </c>
      <c r="J301" t="s">
        <v>97</v>
      </c>
      <c r="K301" t="s">
        <v>607</v>
      </c>
      <c r="L301" t="s">
        <v>75</v>
      </c>
    </row>
    <row r="302" spans="1:12" x14ac:dyDescent="0.25">
      <c r="A302" t="s">
        <v>67</v>
      </c>
      <c r="B302" t="s">
        <v>505</v>
      </c>
      <c r="C302">
        <v>4.0999999999999996</v>
      </c>
      <c r="D302">
        <v>8.3000000000000007</v>
      </c>
      <c r="E302" t="s">
        <v>82</v>
      </c>
      <c r="J302" t="s">
        <v>97</v>
      </c>
      <c r="K302" t="s">
        <v>607</v>
      </c>
      <c r="L302" t="s">
        <v>75</v>
      </c>
    </row>
    <row r="303" spans="1:12" x14ac:dyDescent="0.25">
      <c r="A303" t="s">
        <v>67</v>
      </c>
      <c r="B303" t="s">
        <v>506</v>
      </c>
      <c r="C303">
        <v>4</v>
      </c>
      <c r="D303">
        <v>10.4</v>
      </c>
      <c r="E303" t="s">
        <v>82</v>
      </c>
      <c r="J303" t="s">
        <v>97</v>
      </c>
      <c r="K303" t="s">
        <v>607</v>
      </c>
      <c r="L303" t="s">
        <v>75</v>
      </c>
    </row>
    <row r="304" spans="1:12" x14ac:dyDescent="0.25">
      <c r="A304" t="s">
        <v>67</v>
      </c>
      <c r="B304" t="s">
        <v>507</v>
      </c>
      <c r="C304">
        <v>6.7</v>
      </c>
      <c r="D304">
        <v>19.7</v>
      </c>
      <c r="E304" t="s">
        <v>81</v>
      </c>
      <c r="F304">
        <v>4.9400000000000004</v>
      </c>
      <c r="G304">
        <v>19.760000000000002</v>
      </c>
      <c r="H304">
        <v>24.7</v>
      </c>
      <c r="J304" t="s">
        <v>97</v>
      </c>
      <c r="K304" t="s">
        <v>609</v>
      </c>
      <c r="L304" t="s">
        <v>75</v>
      </c>
    </row>
    <row r="305" spans="1:12" x14ac:dyDescent="0.25">
      <c r="A305" t="s">
        <v>67</v>
      </c>
      <c r="B305" t="s">
        <v>508</v>
      </c>
      <c r="C305">
        <v>6.7</v>
      </c>
      <c r="D305">
        <v>27.6</v>
      </c>
      <c r="E305" t="s">
        <v>81</v>
      </c>
      <c r="F305">
        <v>7.120000000000001</v>
      </c>
      <c r="G305">
        <v>28.480000000000004</v>
      </c>
      <c r="H305">
        <v>35.6</v>
      </c>
      <c r="J305" t="s">
        <v>97</v>
      </c>
      <c r="K305" t="s">
        <v>609</v>
      </c>
      <c r="L305" t="s">
        <v>75</v>
      </c>
    </row>
    <row r="306" spans="1:12" x14ac:dyDescent="0.25">
      <c r="A306" t="s">
        <v>67</v>
      </c>
      <c r="B306" t="s">
        <v>509</v>
      </c>
      <c r="C306">
        <v>6.3</v>
      </c>
      <c r="D306">
        <v>33.299999999999997</v>
      </c>
      <c r="E306" t="s">
        <v>81</v>
      </c>
      <c r="F306">
        <v>8.86</v>
      </c>
      <c r="G306">
        <v>35.44</v>
      </c>
      <c r="H306">
        <v>44.3</v>
      </c>
      <c r="J306" t="s">
        <v>97</v>
      </c>
      <c r="K306" t="s">
        <v>609</v>
      </c>
      <c r="L306" t="s">
        <v>75</v>
      </c>
    </row>
    <row r="307" spans="1:12" x14ac:dyDescent="0.25">
      <c r="A307" t="s">
        <v>67</v>
      </c>
      <c r="B307" t="s">
        <v>510</v>
      </c>
      <c r="C307">
        <v>7.1</v>
      </c>
      <c r="D307">
        <v>29.7</v>
      </c>
      <c r="E307" t="s">
        <v>81</v>
      </c>
      <c r="F307">
        <v>7.4400000000000013</v>
      </c>
      <c r="G307">
        <v>29.760000000000005</v>
      </c>
      <c r="H307">
        <v>37.200000000000003</v>
      </c>
      <c r="J307" t="s">
        <v>97</v>
      </c>
      <c r="K307" t="s">
        <v>609</v>
      </c>
      <c r="L307" t="s">
        <v>75</v>
      </c>
    </row>
    <row r="308" spans="1:12" x14ac:dyDescent="0.25">
      <c r="A308" t="s">
        <v>67</v>
      </c>
      <c r="B308" t="s">
        <v>511</v>
      </c>
      <c r="C308">
        <v>7.2</v>
      </c>
      <c r="D308">
        <v>41.7</v>
      </c>
      <c r="E308" t="s">
        <v>81</v>
      </c>
      <c r="F308">
        <v>10.64</v>
      </c>
      <c r="G308">
        <v>42.56</v>
      </c>
      <c r="H308">
        <v>53.2</v>
      </c>
      <c r="J308" t="s">
        <v>97</v>
      </c>
      <c r="K308" t="s">
        <v>609</v>
      </c>
      <c r="L308" t="s">
        <v>75</v>
      </c>
    </row>
    <row r="309" spans="1:12" x14ac:dyDescent="0.25">
      <c r="A309" t="s">
        <v>67</v>
      </c>
      <c r="B309" t="s">
        <v>512</v>
      </c>
      <c r="C309">
        <v>6.6</v>
      </c>
      <c r="D309">
        <v>50.4</v>
      </c>
      <c r="E309" t="s">
        <v>81</v>
      </c>
      <c r="F309">
        <v>13.380000000000003</v>
      </c>
      <c r="G309">
        <v>53.52000000000001</v>
      </c>
      <c r="H309">
        <v>66.900000000000006</v>
      </c>
      <c r="J309" t="s">
        <v>97</v>
      </c>
      <c r="K309" t="s">
        <v>609</v>
      </c>
      <c r="L309" t="s">
        <v>75</v>
      </c>
    </row>
    <row r="310" spans="1:12" x14ac:dyDescent="0.25">
      <c r="A310" t="s">
        <v>67</v>
      </c>
      <c r="B310" t="s">
        <v>513</v>
      </c>
      <c r="C310">
        <v>7</v>
      </c>
      <c r="D310">
        <v>64.5</v>
      </c>
      <c r="E310" t="s">
        <v>81</v>
      </c>
      <c r="F310">
        <v>16.900000000000002</v>
      </c>
      <c r="G310">
        <v>67.600000000000009</v>
      </c>
      <c r="H310">
        <v>84.5</v>
      </c>
      <c r="J310" t="s">
        <v>97</v>
      </c>
      <c r="K310" t="s">
        <v>609</v>
      </c>
      <c r="L310" t="s">
        <v>75</v>
      </c>
    </row>
    <row r="311" spans="1:12" x14ac:dyDescent="0.25">
      <c r="A311" t="s">
        <v>67</v>
      </c>
      <c r="B311" t="s">
        <v>514</v>
      </c>
      <c r="C311">
        <v>6.8</v>
      </c>
      <c r="D311">
        <v>74.7</v>
      </c>
      <c r="E311" t="s">
        <v>81</v>
      </c>
      <c r="F311">
        <v>20.080000000000002</v>
      </c>
      <c r="G311">
        <v>80.320000000000007</v>
      </c>
      <c r="H311">
        <v>100.4</v>
      </c>
      <c r="J311" t="s">
        <v>97</v>
      </c>
      <c r="K311" t="s">
        <v>609</v>
      </c>
      <c r="L311" t="s">
        <v>75</v>
      </c>
    </row>
    <row r="312" spans="1:12" x14ac:dyDescent="0.25">
      <c r="A312" t="s">
        <v>67</v>
      </c>
      <c r="B312" t="s">
        <v>515</v>
      </c>
      <c r="C312">
        <v>6.4</v>
      </c>
      <c r="D312">
        <v>79.7</v>
      </c>
      <c r="E312" t="s">
        <v>81</v>
      </c>
      <c r="F312">
        <v>21.94</v>
      </c>
      <c r="G312">
        <v>87.76</v>
      </c>
      <c r="H312">
        <v>109.7</v>
      </c>
      <c r="J312" t="s">
        <v>97</v>
      </c>
      <c r="K312" t="s">
        <v>609</v>
      </c>
      <c r="L312" t="s">
        <v>75</v>
      </c>
    </row>
    <row r="313" spans="1:12" x14ac:dyDescent="0.25">
      <c r="A313" t="s">
        <v>67</v>
      </c>
      <c r="B313" t="s">
        <v>516</v>
      </c>
      <c r="C313">
        <v>3.6</v>
      </c>
      <c r="D313">
        <v>11.9</v>
      </c>
      <c r="E313" t="s">
        <v>82</v>
      </c>
      <c r="F313">
        <v>3.28</v>
      </c>
      <c r="G313">
        <v>13.12</v>
      </c>
      <c r="H313">
        <v>16.399999999999999</v>
      </c>
      <c r="J313" t="s">
        <v>97</v>
      </c>
      <c r="K313" t="s">
        <v>609</v>
      </c>
      <c r="L313" t="s">
        <v>75</v>
      </c>
    </row>
    <row r="314" spans="1:12" x14ac:dyDescent="0.25">
      <c r="A314" t="s">
        <v>67</v>
      </c>
      <c r="B314" t="s">
        <v>517</v>
      </c>
      <c r="C314">
        <v>3.8</v>
      </c>
      <c r="D314">
        <v>17.3</v>
      </c>
      <c r="E314" t="s">
        <v>82</v>
      </c>
      <c r="F314">
        <v>4.7600000000000007</v>
      </c>
      <c r="G314">
        <v>19.040000000000003</v>
      </c>
      <c r="H314">
        <v>23.8</v>
      </c>
      <c r="J314" t="s">
        <v>97</v>
      </c>
      <c r="K314" t="s">
        <v>609</v>
      </c>
      <c r="L314" t="s">
        <v>75</v>
      </c>
    </row>
    <row r="315" spans="1:12" x14ac:dyDescent="0.25">
      <c r="A315" t="s">
        <v>67</v>
      </c>
      <c r="B315" t="s">
        <v>518</v>
      </c>
      <c r="C315">
        <v>3.8</v>
      </c>
      <c r="D315">
        <v>21.2</v>
      </c>
      <c r="E315" t="s">
        <v>82</v>
      </c>
      <c r="F315">
        <v>5.94</v>
      </c>
      <c r="G315">
        <v>23.76</v>
      </c>
      <c r="H315">
        <v>29.7</v>
      </c>
      <c r="J315" t="s">
        <v>97</v>
      </c>
      <c r="K315" t="s">
        <v>609</v>
      </c>
      <c r="L315" t="s">
        <v>75</v>
      </c>
    </row>
    <row r="316" spans="1:12" x14ac:dyDescent="0.25">
      <c r="A316" t="s">
        <v>67</v>
      </c>
      <c r="B316" t="s">
        <v>519</v>
      </c>
      <c r="C316">
        <v>3.8</v>
      </c>
      <c r="D316">
        <v>17.899999999999999</v>
      </c>
      <c r="E316" t="s">
        <v>82</v>
      </c>
      <c r="F316">
        <v>4.88</v>
      </c>
      <c r="G316">
        <v>19.52</v>
      </c>
      <c r="H316">
        <v>24.4</v>
      </c>
      <c r="J316" t="s">
        <v>97</v>
      </c>
      <c r="K316" t="s">
        <v>609</v>
      </c>
      <c r="L316" t="s">
        <v>75</v>
      </c>
    </row>
    <row r="317" spans="1:12" x14ac:dyDescent="0.25">
      <c r="A317" t="s">
        <v>67</v>
      </c>
      <c r="B317" t="s">
        <v>520</v>
      </c>
      <c r="C317">
        <v>4.0999999999999996</v>
      </c>
      <c r="D317">
        <v>25.8</v>
      </c>
      <c r="E317" t="s">
        <v>82</v>
      </c>
      <c r="F317">
        <v>7.06</v>
      </c>
      <c r="G317">
        <v>28.24</v>
      </c>
      <c r="H317">
        <v>35.299999999999997</v>
      </c>
      <c r="J317" t="s">
        <v>97</v>
      </c>
      <c r="K317" t="s">
        <v>609</v>
      </c>
      <c r="L317" t="s">
        <v>75</v>
      </c>
    </row>
    <row r="318" spans="1:12" x14ac:dyDescent="0.25">
      <c r="A318" t="s">
        <v>67</v>
      </c>
      <c r="B318" t="s">
        <v>521</v>
      </c>
      <c r="C318">
        <v>4.0999999999999996</v>
      </c>
      <c r="D318">
        <v>31.8</v>
      </c>
      <c r="E318" t="s">
        <v>82</v>
      </c>
      <c r="F318">
        <v>9.1639999999999997</v>
      </c>
      <c r="G318">
        <v>36.655999999999999</v>
      </c>
      <c r="H318">
        <v>45.82</v>
      </c>
      <c r="J318" t="s">
        <v>97</v>
      </c>
      <c r="K318" t="s">
        <v>609</v>
      </c>
      <c r="L318" t="s">
        <v>75</v>
      </c>
    </row>
    <row r="319" spans="1:12" x14ac:dyDescent="0.25">
      <c r="A319" t="s">
        <v>67</v>
      </c>
      <c r="B319" t="s">
        <v>522</v>
      </c>
      <c r="C319">
        <v>4</v>
      </c>
      <c r="D319">
        <v>42.6</v>
      </c>
      <c r="E319" t="s">
        <v>82</v>
      </c>
      <c r="F319">
        <v>12.020000000000001</v>
      </c>
      <c r="G319">
        <v>48.080000000000005</v>
      </c>
      <c r="H319">
        <v>60.1</v>
      </c>
      <c r="J319" t="s">
        <v>97</v>
      </c>
      <c r="K319" t="s">
        <v>609</v>
      </c>
      <c r="L319" t="s">
        <v>75</v>
      </c>
    </row>
    <row r="320" spans="1:12" x14ac:dyDescent="0.25">
      <c r="A320" t="s">
        <v>67</v>
      </c>
      <c r="B320" t="s">
        <v>523</v>
      </c>
      <c r="C320">
        <v>4</v>
      </c>
      <c r="D320">
        <v>38.9</v>
      </c>
      <c r="E320" t="s">
        <v>82</v>
      </c>
      <c r="F320">
        <v>10.92</v>
      </c>
      <c r="G320">
        <v>43.68</v>
      </c>
      <c r="H320">
        <v>54.599999999999994</v>
      </c>
      <c r="J320" t="s">
        <v>97</v>
      </c>
      <c r="K320" t="s">
        <v>609</v>
      </c>
      <c r="L320" t="s">
        <v>75</v>
      </c>
    </row>
    <row r="321" spans="1:12" x14ac:dyDescent="0.25">
      <c r="A321" t="s">
        <v>67</v>
      </c>
      <c r="B321" t="s">
        <v>524</v>
      </c>
      <c r="C321">
        <v>4</v>
      </c>
      <c r="D321">
        <v>45.4</v>
      </c>
      <c r="E321" t="s">
        <v>82</v>
      </c>
      <c r="F321">
        <v>12.86</v>
      </c>
      <c r="G321">
        <v>51.44</v>
      </c>
      <c r="H321">
        <v>64.3</v>
      </c>
      <c r="J321" t="s">
        <v>97</v>
      </c>
      <c r="K321" t="s">
        <v>609</v>
      </c>
      <c r="L321" t="s">
        <v>75</v>
      </c>
    </row>
    <row r="322" spans="1:12" x14ac:dyDescent="0.25">
      <c r="A322" t="s">
        <v>67</v>
      </c>
      <c r="B322" t="s">
        <v>525</v>
      </c>
      <c r="C322">
        <v>3.9</v>
      </c>
      <c r="D322">
        <v>48.5</v>
      </c>
      <c r="E322" t="s">
        <v>82</v>
      </c>
      <c r="F322">
        <v>14.040000000000001</v>
      </c>
      <c r="G322">
        <v>56.160000000000004</v>
      </c>
      <c r="H322">
        <v>70.2</v>
      </c>
      <c r="J322" t="s">
        <v>97</v>
      </c>
      <c r="K322" t="s">
        <v>609</v>
      </c>
      <c r="L322" t="s">
        <v>75</v>
      </c>
    </row>
    <row r="323" spans="1:12" x14ac:dyDescent="0.25">
      <c r="A323" t="s">
        <v>67</v>
      </c>
      <c r="B323" t="s">
        <v>526</v>
      </c>
      <c r="C323">
        <v>6.6</v>
      </c>
      <c r="D323">
        <v>107</v>
      </c>
      <c r="E323" t="s">
        <v>81</v>
      </c>
      <c r="F323">
        <v>26.954000000000004</v>
      </c>
      <c r="G323">
        <v>107.81600000000002</v>
      </c>
      <c r="H323">
        <v>134.77000000000001</v>
      </c>
      <c r="J323" t="s">
        <v>97</v>
      </c>
      <c r="K323" t="s">
        <v>610</v>
      </c>
      <c r="L323" t="s">
        <v>75</v>
      </c>
    </row>
    <row r="324" spans="1:12" x14ac:dyDescent="0.25">
      <c r="A324" t="s">
        <v>67</v>
      </c>
      <c r="B324" t="s">
        <v>527</v>
      </c>
      <c r="C324">
        <v>6.6</v>
      </c>
      <c r="D324">
        <v>125</v>
      </c>
      <c r="E324" t="s">
        <v>81</v>
      </c>
      <c r="F324">
        <v>31.658000000000001</v>
      </c>
      <c r="G324">
        <v>126.63200000000001</v>
      </c>
      <c r="H324">
        <v>158.29</v>
      </c>
      <c r="J324" t="s">
        <v>97</v>
      </c>
      <c r="K324" t="s">
        <v>610</v>
      </c>
      <c r="L324" t="s">
        <v>75</v>
      </c>
    </row>
    <row r="325" spans="1:12" x14ac:dyDescent="0.25">
      <c r="A325" t="s">
        <v>67</v>
      </c>
      <c r="B325" t="s">
        <v>528</v>
      </c>
      <c r="C325">
        <v>6.8</v>
      </c>
      <c r="D325">
        <v>151</v>
      </c>
      <c r="E325" t="s">
        <v>81</v>
      </c>
      <c r="F325">
        <v>37.802</v>
      </c>
      <c r="G325">
        <v>151.208</v>
      </c>
      <c r="H325">
        <v>189.01</v>
      </c>
      <c r="J325" t="s">
        <v>97</v>
      </c>
      <c r="K325" t="s">
        <v>610</v>
      </c>
      <c r="L325" t="s">
        <v>75</v>
      </c>
    </row>
    <row r="326" spans="1:12" x14ac:dyDescent="0.25">
      <c r="A326" t="s">
        <v>67</v>
      </c>
      <c r="B326" t="s">
        <v>529</v>
      </c>
      <c r="C326">
        <v>6.3</v>
      </c>
      <c r="D326">
        <v>175</v>
      </c>
      <c r="E326" t="s">
        <v>81</v>
      </c>
      <c r="F326">
        <v>44.904000000000003</v>
      </c>
      <c r="G326">
        <v>179.61600000000001</v>
      </c>
      <c r="H326">
        <v>224.52</v>
      </c>
      <c r="J326" t="s">
        <v>97</v>
      </c>
      <c r="K326" t="s">
        <v>610</v>
      </c>
      <c r="L326" t="s">
        <v>75</v>
      </c>
    </row>
    <row r="327" spans="1:12" x14ac:dyDescent="0.25">
      <c r="A327" t="s">
        <v>67</v>
      </c>
      <c r="B327" t="s">
        <v>530</v>
      </c>
      <c r="C327">
        <v>5.8</v>
      </c>
      <c r="D327">
        <v>195</v>
      </c>
      <c r="E327" t="s">
        <v>81</v>
      </c>
      <c r="F327">
        <v>51.260000000000005</v>
      </c>
      <c r="G327">
        <v>205.04000000000002</v>
      </c>
      <c r="H327">
        <v>256.3</v>
      </c>
      <c r="J327" t="s">
        <v>97</v>
      </c>
      <c r="K327" t="s">
        <v>610</v>
      </c>
      <c r="L327" t="s">
        <v>75</v>
      </c>
    </row>
    <row r="328" spans="1:12" x14ac:dyDescent="0.25">
      <c r="A328" t="s">
        <v>67</v>
      </c>
      <c r="B328" t="s">
        <v>531</v>
      </c>
      <c r="C328">
        <v>6.6</v>
      </c>
      <c r="D328">
        <v>250</v>
      </c>
      <c r="E328" t="s">
        <v>81</v>
      </c>
      <c r="F328">
        <v>63.324000000000005</v>
      </c>
      <c r="G328">
        <v>253.29600000000002</v>
      </c>
      <c r="H328">
        <v>316.62</v>
      </c>
      <c r="J328" t="s">
        <v>97</v>
      </c>
      <c r="K328" t="s">
        <v>610</v>
      </c>
      <c r="L328" t="s">
        <v>75</v>
      </c>
    </row>
    <row r="329" spans="1:12" x14ac:dyDescent="0.25">
      <c r="A329" t="s">
        <v>67</v>
      </c>
      <c r="B329" t="s">
        <v>532</v>
      </c>
      <c r="C329">
        <v>6.8</v>
      </c>
      <c r="D329">
        <v>302</v>
      </c>
      <c r="E329" t="s">
        <v>81</v>
      </c>
      <c r="F329">
        <v>75.73</v>
      </c>
      <c r="G329">
        <v>302.92</v>
      </c>
      <c r="H329">
        <v>378.65</v>
      </c>
      <c r="J329" t="s">
        <v>97</v>
      </c>
      <c r="K329" t="s">
        <v>610</v>
      </c>
      <c r="L329" t="s">
        <v>75</v>
      </c>
    </row>
    <row r="330" spans="1:12" x14ac:dyDescent="0.25">
      <c r="A330" t="s">
        <v>67</v>
      </c>
      <c r="B330" t="s">
        <v>533</v>
      </c>
      <c r="C330">
        <v>6.3</v>
      </c>
      <c r="D330">
        <v>350</v>
      </c>
      <c r="E330" t="s">
        <v>81</v>
      </c>
      <c r="F330">
        <v>89.982000000000014</v>
      </c>
      <c r="G330">
        <v>359.92800000000005</v>
      </c>
      <c r="H330">
        <v>449.91</v>
      </c>
      <c r="J330" t="s">
        <v>97</v>
      </c>
      <c r="K330" t="s">
        <v>610</v>
      </c>
      <c r="L330" t="s">
        <v>75</v>
      </c>
    </row>
    <row r="331" spans="1:12" x14ac:dyDescent="0.25">
      <c r="A331" t="s">
        <v>67</v>
      </c>
      <c r="B331" t="s">
        <v>534</v>
      </c>
      <c r="C331">
        <v>5.8</v>
      </c>
      <c r="D331">
        <v>390</v>
      </c>
      <c r="E331" t="s">
        <v>81</v>
      </c>
      <c r="F331">
        <v>102.53</v>
      </c>
      <c r="G331">
        <v>410.12</v>
      </c>
      <c r="H331">
        <v>512.65</v>
      </c>
      <c r="J331" t="s">
        <v>97</v>
      </c>
      <c r="K331" t="s">
        <v>610</v>
      </c>
      <c r="L331" t="s">
        <v>75</v>
      </c>
    </row>
    <row r="332" spans="1:12" x14ac:dyDescent="0.25">
      <c r="A332" t="s">
        <v>67</v>
      </c>
      <c r="B332" t="s">
        <v>535</v>
      </c>
      <c r="C332">
        <v>6.8</v>
      </c>
      <c r="D332">
        <v>453</v>
      </c>
      <c r="E332" t="s">
        <v>81</v>
      </c>
      <c r="F332">
        <v>113.58800000000002</v>
      </c>
      <c r="G332">
        <v>454.35200000000009</v>
      </c>
      <c r="H332">
        <v>567.94000000000005</v>
      </c>
      <c r="J332" t="s">
        <v>97</v>
      </c>
      <c r="K332" t="s">
        <v>610</v>
      </c>
      <c r="L332" t="s">
        <v>75</v>
      </c>
    </row>
    <row r="333" spans="1:12" x14ac:dyDescent="0.25">
      <c r="A333" t="s">
        <v>67</v>
      </c>
      <c r="B333" t="s">
        <v>536</v>
      </c>
      <c r="C333">
        <v>6.3</v>
      </c>
      <c r="D333">
        <v>525</v>
      </c>
      <c r="E333" t="s">
        <v>81</v>
      </c>
      <c r="F333">
        <v>134.97400000000002</v>
      </c>
      <c r="G333">
        <v>539.89600000000007</v>
      </c>
      <c r="H333">
        <v>674.87</v>
      </c>
      <c r="J333" t="s">
        <v>97</v>
      </c>
      <c r="K333" t="s">
        <v>610</v>
      </c>
      <c r="L333" t="s">
        <v>75</v>
      </c>
    </row>
    <row r="334" spans="1:12" x14ac:dyDescent="0.25">
      <c r="A334" t="s">
        <v>67</v>
      </c>
      <c r="B334" t="s">
        <v>537</v>
      </c>
      <c r="C334">
        <v>5.8</v>
      </c>
      <c r="D334">
        <v>585</v>
      </c>
      <c r="E334" t="s">
        <v>81</v>
      </c>
      <c r="F334">
        <v>153.79200000000003</v>
      </c>
      <c r="G334">
        <v>615.16800000000012</v>
      </c>
      <c r="H334">
        <v>768.96</v>
      </c>
      <c r="J334" t="s">
        <v>97</v>
      </c>
      <c r="K334" t="s">
        <v>610</v>
      </c>
      <c r="L334" t="s">
        <v>75</v>
      </c>
    </row>
    <row r="335" spans="1:12" x14ac:dyDescent="0.25">
      <c r="A335" t="s">
        <v>67</v>
      </c>
      <c r="B335" t="s">
        <v>538</v>
      </c>
      <c r="C335">
        <v>6.3</v>
      </c>
      <c r="D335">
        <v>700</v>
      </c>
      <c r="E335" t="s">
        <v>81</v>
      </c>
      <c r="F335">
        <v>179.96400000000003</v>
      </c>
      <c r="G335">
        <v>719.85600000000011</v>
      </c>
      <c r="H335">
        <v>899.82</v>
      </c>
      <c r="J335" t="s">
        <v>97</v>
      </c>
      <c r="K335" t="s">
        <v>610</v>
      </c>
      <c r="L335" t="s">
        <v>75</v>
      </c>
    </row>
    <row r="336" spans="1:12" x14ac:dyDescent="0.25">
      <c r="A336" t="s">
        <v>67</v>
      </c>
      <c r="B336" t="s">
        <v>539</v>
      </c>
      <c r="C336">
        <v>5.8</v>
      </c>
      <c r="D336">
        <v>780</v>
      </c>
      <c r="E336" t="s">
        <v>81</v>
      </c>
      <c r="F336">
        <v>205.05200000000002</v>
      </c>
      <c r="G336">
        <v>820.20800000000008</v>
      </c>
      <c r="H336">
        <v>1025.26</v>
      </c>
      <c r="J336" t="s">
        <v>97</v>
      </c>
      <c r="K336" t="s">
        <v>610</v>
      </c>
      <c r="L336" t="s">
        <v>75</v>
      </c>
    </row>
    <row r="337" spans="1:12" x14ac:dyDescent="0.25">
      <c r="A337" t="s">
        <v>67</v>
      </c>
      <c r="B337" t="s">
        <v>540</v>
      </c>
      <c r="C337">
        <v>3.6</v>
      </c>
      <c r="D337">
        <v>61</v>
      </c>
      <c r="E337" t="s">
        <v>82</v>
      </c>
      <c r="F337">
        <v>18</v>
      </c>
      <c r="G337">
        <v>72</v>
      </c>
      <c r="H337">
        <v>90</v>
      </c>
      <c r="J337" t="s">
        <v>97</v>
      </c>
      <c r="K337" t="s">
        <v>610</v>
      </c>
      <c r="L337" t="s">
        <v>75</v>
      </c>
    </row>
    <row r="338" spans="1:12" x14ac:dyDescent="0.25">
      <c r="A338" t="s">
        <v>67</v>
      </c>
      <c r="B338" t="s">
        <v>541</v>
      </c>
      <c r="C338">
        <v>3.8</v>
      </c>
      <c r="D338">
        <v>73</v>
      </c>
      <c r="E338" t="s">
        <v>82</v>
      </c>
      <c r="F338">
        <v>21.400000000000002</v>
      </c>
      <c r="G338">
        <v>85.600000000000009</v>
      </c>
      <c r="H338">
        <v>107</v>
      </c>
      <c r="J338" t="s">
        <v>97</v>
      </c>
      <c r="K338" t="s">
        <v>610</v>
      </c>
      <c r="L338" t="s">
        <v>75</v>
      </c>
    </row>
    <row r="339" spans="1:12" x14ac:dyDescent="0.25">
      <c r="A339" t="s">
        <v>67</v>
      </c>
      <c r="B339" t="s">
        <v>542</v>
      </c>
      <c r="C339">
        <v>4.0999999999999996</v>
      </c>
      <c r="D339">
        <v>89</v>
      </c>
      <c r="E339" t="s">
        <v>82</v>
      </c>
      <c r="F339">
        <v>25.53</v>
      </c>
      <c r="G339">
        <v>102.12</v>
      </c>
      <c r="H339">
        <v>127.65</v>
      </c>
      <c r="J339" t="s">
        <v>97</v>
      </c>
      <c r="K339" t="s">
        <v>610</v>
      </c>
      <c r="L339" t="s">
        <v>75</v>
      </c>
    </row>
    <row r="340" spans="1:12" x14ac:dyDescent="0.25">
      <c r="A340" t="s">
        <v>67</v>
      </c>
      <c r="B340" t="s">
        <v>543</v>
      </c>
      <c r="C340">
        <v>4.0999999999999996</v>
      </c>
      <c r="D340">
        <v>107</v>
      </c>
      <c r="E340" t="s">
        <v>82</v>
      </c>
      <c r="F340">
        <v>30.727999999999998</v>
      </c>
      <c r="G340">
        <v>122.91199999999999</v>
      </c>
      <c r="H340">
        <v>153.63999999999999</v>
      </c>
      <c r="J340" t="s">
        <v>97</v>
      </c>
      <c r="K340" t="s">
        <v>610</v>
      </c>
      <c r="L340" t="s">
        <v>75</v>
      </c>
    </row>
    <row r="341" spans="1:12" x14ac:dyDescent="0.25">
      <c r="A341" t="s">
        <v>67</v>
      </c>
      <c r="B341" t="s">
        <v>544</v>
      </c>
      <c r="C341">
        <v>4</v>
      </c>
      <c r="D341">
        <v>120</v>
      </c>
      <c r="E341" t="s">
        <v>82</v>
      </c>
      <c r="F341">
        <v>35.104000000000006</v>
      </c>
      <c r="G341">
        <v>140.41600000000003</v>
      </c>
      <c r="H341">
        <v>175.52</v>
      </c>
      <c r="J341" t="s">
        <v>97</v>
      </c>
      <c r="K341" t="s">
        <v>610</v>
      </c>
      <c r="L341" t="s">
        <v>75</v>
      </c>
    </row>
    <row r="342" spans="1:12" x14ac:dyDescent="0.25">
      <c r="A342" t="s">
        <v>67</v>
      </c>
      <c r="B342" t="s">
        <v>545</v>
      </c>
      <c r="C342">
        <v>3.8</v>
      </c>
      <c r="D342">
        <v>147</v>
      </c>
      <c r="E342" t="s">
        <v>82</v>
      </c>
      <c r="F342">
        <v>42.808</v>
      </c>
      <c r="G342">
        <v>171.232</v>
      </c>
      <c r="H342">
        <v>214.04</v>
      </c>
      <c r="J342" t="s">
        <v>97</v>
      </c>
      <c r="K342" t="s">
        <v>610</v>
      </c>
      <c r="L342" t="s">
        <v>75</v>
      </c>
    </row>
    <row r="343" spans="1:12" x14ac:dyDescent="0.25">
      <c r="A343" t="s">
        <v>67</v>
      </c>
      <c r="B343" t="s">
        <v>546</v>
      </c>
      <c r="C343">
        <v>4.0999999999999996</v>
      </c>
      <c r="D343">
        <v>179</v>
      </c>
      <c r="E343" t="s">
        <v>82</v>
      </c>
      <c r="F343">
        <v>51</v>
      </c>
      <c r="G343">
        <v>204</v>
      </c>
      <c r="H343">
        <v>255</v>
      </c>
      <c r="J343" t="s">
        <v>97</v>
      </c>
      <c r="K343" t="s">
        <v>610</v>
      </c>
      <c r="L343" t="s">
        <v>75</v>
      </c>
    </row>
    <row r="344" spans="1:12" x14ac:dyDescent="0.25">
      <c r="A344" t="s">
        <v>67</v>
      </c>
      <c r="B344" t="s">
        <v>547</v>
      </c>
      <c r="C344">
        <v>4.0999999999999996</v>
      </c>
      <c r="D344">
        <v>215</v>
      </c>
      <c r="E344" t="s">
        <v>82</v>
      </c>
      <c r="F344">
        <v>61.5</v>
      </c>
      <c r="G344">
        <v>246</v>
      </c>
      <c r="H344">
        <v>307.5</v>
      </c>
      <c r="J344" t="s">
        <v>97</v>
      </c>
      <c r="K344" t="s">
        <v>610</v>
      </c>
      <c r="L344" t="s">
        <v>75</v>
      </c>
    </row>
    <row r="345" spans="1:12" x14ac:dyDescent="0.25">
      <c r="A345" t="s">
        <v>67</v>
      </c>
      <c r="B345" t="s">
        <v>548</v>
      </c>
      <c r="C345">
        <v>4.0999999999999996</v>
      </c>
      <c r="D345">
        <v>241</v>
      </c>
      <c r="E345" t="s">
        <v>82</v>
      </c>
      <c r="F345">
        <v>70.2</v>
      </c>
      <c r="G345">
        <v>280.8</v>
      </c>
      <c r="H345">
        <v>351</v>
      </c>
      <c r="J345" t="s">
        <v>97</v>
      </c>
      <c r="K345" t="s">
        <v>610</v>
      </c>
      <c r="L345" t="s">
        <v>75</v>
      </c>
    </row>
    <row r="346" spans="1:12" x14ac:dyDescent="0.25">
      <c r="A346" t="s">
        <v>67</v>
      </c>
      <c r="B346" t="s">
        <v>549</v>
      </c>
      <c r="C346">
        <v>4.0999999999999996</v>
      </c>
      <c r="D346">
        <v>268</v>
      </c>
      <c r="E346" t="s">
        <v>82</v>
      </c>
      <c r="F346">
        <v>76.58</v>
      </c>
      <c r="G346">
        <v>306.32</v>
      </c>
      <c r="H346">
        <v>382.9</v>
      </c>
      <c r="J346" t="s">
        <v>97</v>
      </c>
      <c r="K346" t="s">
        <v>610</v>
      </c>
      <c r="L346" t="s">
        <v>75</v>
      </c>
    </row>
    <row r="347" spans="1:12" x14ac:dyDescent="0.25">
      <c r="A347" t="s">
        <v>67</v>
      </c>
      <c r="B347" t="s">
        <v>550</v>
      </c>
      <c r="C347">
        <v>4.0999999999999996</v>
      </c>
      <c r="D347">
        <v>322</v>
      </c>
      <c r="E347" t="s">
        <v>82</v>
      </c>
      <c r="F347">
        <v>92.220000000000013</v>
      </c>
      <c r="G347">
        <v>368.88000000000005</v>
      </c>
      <c r="H347">
        <v>461.1</v>
      </c>
      <c r="J347" t="s">
        <v>97</v>
      </c>
      <c r="K347" t="s">
        <v>610</v>
      </c>
      <c r="L347" t="s">
        <v>75</v>
      </c>
    </row>
    <row r="348" spans="1:12" x14ac:dyDescent="0.25">
      <c r="A348" t="s">
        <v>67</v>
      </c>
      <c r="B348" t="s">
        <v>551</v>
      </c>
      <c r="C348">
        <v>4.0999999999999996</v>
      </c>
      <c r="D348">
        <v>361</v>
      </c>
      <c r="E348" t="s">
        <v>82</v>
      </c>
      <c r="F348">
        <v>105.32000000000001</v>
      </c>
      <c r="G348">
        <v>421.28000000000003</v>
      </c>
      <c r="H348">
        <v>526.6</v>
      </c>
      <c r="J348" t="s">
        <v>97</v>
      </c>
      <c r="K348" t="s">
        <v>610</v>
      </c>
      <c r="L348" t="s">
        <v>75</v>
      </c>
    </row>
    <row r="349" spans="1:12" x14ac:dyDescent="0.25">
      <c r="A349" t="s">
        <v>67</v>
      </c>
      <c r="B349" t="s">
        <v>552</v>
      </c>
      <c r="C349">
        <v>4.0999999999999996</v>
      </c>
      <c r="D349">
        <v>429</v>
      </c>
      <c r="E349" t="s">
        <v>82</v>
      </c>
      <c r="F349">
        <v>122.96800000000002</v>
      </c>
      <c r="G349">
        <v>491.87200000000007</v>
      </c>
      <c r="H349">
        <v>614.84</v>
      </c>
      <c r="J349" t="s">
        <v>97</v>
      </c>
      <c r="K349" t="s">
        <v>610</v>
      </c>
      <c r="L349" t="s">
        <v>75</v>
      </c>
    </row>
    <row r="350" spans="1:12" x14ac:dyDescent="0.25">
      <c r="A350" t="s">
        <v>67</v>
      </c>
      <c r="B350" t="s">
        <v>553</v>
      </c>
      <c r="C350">
        <v>4.0999999999999996</v>
      </c>
      <c r="D350">
        <v>481</v>
      </c>
      <c r="E350" t="s">
        <v>82</v>
      </c>
      <c r="F350">
        <v>140.43</v>
      </c>
      <c r="G350">
        <v>561.72</v>
      </c>
      <c r="H350">
        <v>702.15</v>
      </c>
      <c r="I350" t="s">
        <v>554</v>
      </c>
      <c r="J350" t="s">
        <v>97</v>
      </c>
      <c r="K350" t="s">
        <v>610</v>
      </c>
      <c r="L350" t="s">
        <v>75</v>
      </c>
    </row>
    <row r="351" spans="1:12" x14ac:dyDescent="0.25">
      <c r="A351" t="s">
        <v>67</v>
      </c>
      <c r="B351" t="s">
        <v>555</v>
      </c>
      <c r="C351">
        <v>5.6</v>
      </c>
      <c r="D351">
        <v>37</v>
      </c>
      <c r="E351" t="s">
        <v>81</v>
      </c>
      <c r="F351">
        <f t="shared" ref="F351:F365" si="0">+H351*0.2</f>
        <v>9.58</v>
      </c>
      <c r="G351">
        <f t="shared" ref="G351:G365" si="1">+H351*0.8</f>
        <v>38.32</v>
      </c>
      <c r="H351">
        <v>47.9</v>
      </c>
      <c r="I351" t="s">
        <v>554</v>
      </c>
      <c r="J351" t="s">
        <v>97</v>
      </c>
      <c r="K351" t="s">
        <v>611</v>
      </c>
      <c r="L351" t="s">
        <v>75</v>
      </c>
    </row>
    <row r="352" spans="1:12" x14ac:dyDescent="0.25">
      <c r="A352" t="s">
        <v>67</v>
      </c>
      <c r="B352" t="s">
        <v>556</v>
      </c>
      <c r="C352">
        <v>5.8</v>
      </c>
      <c r="D352">
        <v>44</v>
      </c>
      <c r="E352" t="s">
        <v>81</v>
      </c>
      <c r="F352">
        <f t="shared" si="0"/>
        <v>11.4</v>
      </c>
      <c r="G352">
        <f t="shared" si="1"/>
        <v>45.6</v>
      </c>
      <c r="H352">
        <v>57</v>
      </c>
      <c r="I352" t="s">
        <v>554</v>
      </c>
      <c r="J352" t="s">
        <v>97</v>
      </c>
      <c r="K352" t="s">
        <v>611</v>
      </c>
      <c r="L352" t="s">
        <v>75</v>
      </c>
    </row>
    <row r="353" spans="1:12" x14ac:dyDescent="0.25">
      <c r="A353" t="s">
        <v>67</v>
      </c>
      <c r="B353" t="s">
        <v>557</v>
      </c>
      <c r="C353">
        <v>5.9</v>
      </c>
      <c r="D353">
        <v>48</v>
      </c>
      <c r="E353" t="s">
        <v>81</v>
      </c>
      <c r="F353">
        <f t="shared" si="0"/>
        <v>12.68</v>
      </c>
      <c r="G353">
        <f t="shared" si="1"/>
        <v>50.72</v>
      </c>
      <c r="H353">
        <v>63.4</v>
      </c>
      <c r="I353" t="s">
        <v>554</v>
      </c>
      <c r="J353" t="s">
        <v>97</v>
      </c>
      <c r="K353" t="s">
        <v>611</v>
      </c>
      <c r="L353" t="s">
        <v>75</v>
      </c>
    </row>
    <row r="354" spans="1:12" x14ac:dyDescent="0.25">
      <c r="A354" t="s">
        <v>67</v>
      </c>
      <c r="B354" t="s">
        <v>558</v>
      </c>
      <c r="C354">
        <v>5.9</v>
      </c>
      <c r="D354">
        <v>56</v>
      </c>
      <c r="E354" t="s">
        <v>81</v>
      </c>
      <c r="F354">
        <f t="shared" si="0"/>
        <v>14.972000000000001</v>
      </c>
      <c r="G354">
        <f t="shared" si="1"/>
        <v>59.888000000000005</v>
      </c>
      <c r="H354">
        <v>74.86</v>
      </c>
      <c r="I354" t="s">
        <v>554</v>
      </c>
      <c r="J354" t="s">
        <v>97</v>
      </c>
      <c r="K354" t="s">
        <v>611</v>
      </c>
      <c r="L354" t="s">
        <v>75</v>
      </c>
    </row>
    <row r="355" spans="1:12" x14ac:dyDescent="0.25">
      <c r="A355" t="s">
        <v>67</v>
      </c>
      <c r="B355" t="s">
        <v>559</v>
      </c>
      <c r="C355">
        <v>5.6</v>
      </c>
      <c r="D355">
        <v>73</v>
      </c>
      <c r="E355" t="s">
        <v>81</v>
      </c>
      <c r="F355">
        <f t="shared" si="0"/>
        <v>19.080000000000002</v>
      </c>
      <c r="G355">
        <f t="shared" si="1"/>
        <v>76.320000000000007</v>
      </c>
      <c r="H355">
        <v>95.4</v>
      </c>
      <c r="I355" t="s">
        <v>554</v>
      </c>
      <c r="J355" t="s">
        <v>97</v>
      </c>
      <c r="K355" t="s">
        <v>611</v>
      </c>
      <c r="L355" t="s">
        <v>75</v>
      </c>
    </row>
    <row r="356" spans="1:12" x14ac:dyDescent="0.25">
      <c r="A356" t="s">
        <v>67</v>
      </c>
      <c r="B356" t="s">
        <v>560</v>
      </c>
      <c r="C356">
        <v>5.8</v>
      </c>
      <c r="D356">
        <v>87</v>
      </c>
      <c r="E356" t="s">
        <v>81</v>
      </c>
      <c r="F356">
        <f t="shared" si="0"/>
        <v>22.680000000000003</v>
      </c>
      <c r="G356">
        <f t="shared" si="1"/>
        <v>90.720000000000013</v>
      </c>
      <c r="H356">
        <v>113.4</v>
      </c>
      <c r="I356" t="s">
        <v>554</v>
      </c>
      <c r="J356" t="s">
        <v>97</v>
      </c>
      <c r="K356" t="s">
        <v>611</v>
      </c>
      <c r="L356" t="s">
        <v>75</v>
      </c>
    </row>
    <row r="357" spans="1:12" x14ac:dyDescent="0.25">
      <c r="A357" t="s">
        <v>67</v>
      </c>
      <c r="B357" t="s">
        <v>561</v>
      </c>
      <c r="C357">
        <v>5.9</v>
      </c>
      <c r="D357">
        <v>96</v>
      </c>
      <c r="E357" t="s">
        <v>81</v>
      </c>
      <c r="F357">
        <f t="shared" si="0"/>
        <v>25.340000000000003</v>
      </c>
      <c r="G357">
        <f t="shared" si="1"/>
        <v>101.36000000000001</v>
      </c>
      <c r="H357">
        <v>126.7</v>
      </c>
      <c r="I357" t="s">
        <v>554</v>
      </c>
      <c r="J357" t="s">
        <v>97</v>
      </c>
      <c r="K357" t="s">
        <v>611</v>
      </c>
      <c r="L357" t="s">
        <v>75</v>
      </c>
    </row>
    <row r="358" spans="1:12" x14ac:dyDescent="0.25">
      <c r="A358" t="s">
        <v>67</v>
      </c>
      <c r="B358" t="s">
        <v>562</v>
      </c>
      <c r="C358">
        <v>5.9</v>
      </c>
      <c r="D358">
        <v>112</v>
      </c>
      <c r="E358" t="s">
        <v>81</v>
      </c>
      <c r="F358">
        <f t="shared" si="0"/>
        <v>29.980000000000004</v>
      </c>
      <c r="G358">
        <f t="shared" si="1"/>
        <v>119.92000000000002</v>
      </c>
      <c r="H358">
        <v>149.9</v>
      </c>
      <c r="I358" t="s">
        <v>554</v>
      </c>
      <c r="J358" t="s">
        <v>97</v>
      </c>
      <c r="K358" t="s">
        <v>612</v>
      </c>
      <c r="L358" t="s">
        <v>75</v>
      </c>
    </row>
    <row r="359" spans="1:12" x14ac:dyDescent="0.25">
      <c r="A359" t="s">
        <v>67</v>
      </c>
      <c r="B359" t="s">
        <v>563</v>
      </c>
      <c r="C359">
        <v>6.4</v>
      </c>
      <c r="D359">
        <v>115</v>
      </c>
      <c r="E359" t="s">
        <v>81</v>
      </c>
      <c r="F359">
        <f t="shared" si="0"/>
        <v>30.480000000000004</v>
      </c>
      <c r="G359">
        <f t="shared" si="1"/>
        <v>121.92000000000002</v>
      </c>
      <c r="H359">
        <v>152.4</v>
      </c>
      <c r="I359" t="s">
        <v>554</v>
      </c>
      <c r="J359" t="s">
        <v>97</v>
      </c>
      <c r="K359" t="s">
        <v>612</v>
      </c>
      <c r="L359" t="s">
        <v>75</v>
      </c>
    </row>
    <row r="360" spans="1:12" x14ac:dyDescent="0.25">
      <c r="A360" t="s">
        <v>67</v>
      </c>
      <c r="B360" t="s">
        <v>564</v>
      </c>
      <c r="C360">
        <v>6.4</v>
      </c>
      <c r="D360">
        <v>156</v>
      </c>
      <c r="E360" t="s">
        <v>81</v>
      </c>
      <c r="F360">
        <f t="shared" si="0"/>
        <v>42.28</v>
      </c>
      <c r="G360">
        <f t="shared" si="1"/>
        <v>169.12</v>
      </c>
      <c r="H360">
        <v>211.4</v>
      </c>
      <c r="I360" t="s">
        <v>554</v>
      </c>
      <c r="J360" t="s">
        <v>97</v>
      </c>
      <c r="K360" t="s">
        <v>612</v>
      </c>
      <c r="L360" t="s">
        <v>75</v>
      </c>
    </row>
    <row r="361" spans="1:12" x14ac:dyDescent="0.25">
      <c r="A361" t="s">
        <v>67</v>
      </c>
      <c r="B361" t="s">
        <v>565</v>
      </c>
      <c r="C361">
        <v>6.8</v>
      </c>
      <c r="D361">
        <v>213</v>
      </c>
      <c r="E361" t="s">
        <v>81</v>
      </c>
      <c r="F361">
        <f t="shared" si="0"/>
        <v>54.64</v>
      </c>
      <c r="G361">
        <f t="shared" si="1"/>
        <v>218.56</v>
      </c>
      <c r="H361">
        <v>273.2</v>
      </c>
      <c r="I361" t="s">
        <v>554</v>
      </c>
      <c r="J361" t="s">
        <v>97</v>
      </c>
      <c r="K361" t="s">
        <v>612</v>
      </c>
      <c r="L361" t="s">
        <v>75</v>
      </c>
    </row>
    <row r="362" spans="1:12" x14ac:dyDescent="0.25">
      <c r="A362" t="s">
        <v>67</v>
      </c>
      <c r="B362" t="s">
        <v>566</v>
      </c>
      <c r="C362">
        <v>6.6</v>
      </c>
      <c r="D362">
        <v>267</v>
      </c>
      <c r="E362" t="s">
        <v>81</v>
      </c>
      <c r="F362">
        <f t="shared" si="0"/>
        <v>70.48</v>
      </c>
      <c r="G362">
        <f t="shared" si="1"/>
        <v>281.92</v>
      </c>
      <c r="H362">
        <v>352.4</v>
      </c>
      <c r="I362" t="s">
        <v>554</v>
      </c>
      <c r="J362" t="s">
        <v>97</v>
      </c>
      <c r="K362" t="s">
        <v>612</v>
      </c>
      <c r="L362" t="s">
        <v>75</v>
      </c>
    </row>
    <row r="363" spans="1:12" x14ac:dyDescent="0.25">
      <c r="A363" t="s">
        <v>67</v>
      </c>
      <c r="B363" t="s">
        <v>618</v>
      </c>
      <c r="C363">
        <v>6.2</v>
      </c>
      <c r="D363">
        <v>340</v>
      </c>
      <c r="E363" t="s">
        <v>81</v>
      </c>
      <c r="F363">
        <f t="shared" si="0"/>
        <v>96.28</v>
      </c>
      <c r="G363">
        <f t="shared" si="1"/>
        <v>385.12</v>
      </c>
      <c r="H363">
        <v>481.4</v>
      </c>
      <c r="I363" t="s">
        <v>554</v>
      </c>
      <c r="J363" t="s">
        <v>97</v>
      </c>
      <c r="K363" t="s">
        <v>612</v>
      </c>
      <c r="L363" t="s">
        <v>75</v>
      </c>
    </row>
    <row r="364" spans="1:12" x14ac:dyDescent="0.25">
      <c r="A364" t="s">
        <v>67</v>
      </c>
      <c r="B364" t="s">
        <v>567</v>
      </c>
      <c r="C364">
        <v>6.4</v>
      </c>
      <c r="D364">
        <v>320</v>
      </c>
      <c r="E364" t="s">
        <v>81</v>
      </c>
      <c r="F364">
        <f t="shared" si="0"/>
        <v>83.5</v>
      </c>
      <c r="G364">
        <f t="shared" si="1"/>
        <v>334</v>
      </c>
      <c r="H364">
        <v>417.5</v>
      </c>
      <c r="I364" t="s">
        <v>554</v>
      </c>
      <c r="J364" t="s">
        <v>97</v>
      </c>
      <c r="K364" t="s">
        <v>612</v>
      </c>
      <c r="L364" t="s">
        <v>75</v>
      </c>
    </row>
    <row r="365" spans="1:12" x14ac:dyDescent="0.25">
      <c r="A365" t="s">
        <v>67</v>
      </c>
      <c r="B365" t="s">
        <v>568</v>
      </c>
      <c r="C365">
        <v>6.8</v>
      </c>
      <c r="D365">
        <v>401</v>
      </c>
      <c r="E365" t="s">
        <v>81</v>
      </c>
      <c r="F365">
        <f t="shared" si="0"/>
        <v>91.68</v>
      </c>
      <c r="G365">
        <f t="shared" si="1"/>
        <v>366.72</v>
      </c>
      <c r="H365">
        <v>458.4</v>
      </c>
      <c r="I365" t="s">
        <v>554</v>
      </c>
      <c r="J365" t="s">
        <v>97</v>
      </c>
      <c r="K365" t="s">
        <v>612</v>
      </c>
      <c r="L365" t="s">
        <v>75</v>
      </c>
    </row>
    <row r="366" spans="1:12" x14ac:dyDescent="0.25">
      <c r="A366" t="s">
        <v>67</v>
      </c>
      <c r="B366" t="s">
        <v>619</v>
      </c>
      <c r="C366">
        <v>6.2</v>
      </c>
      <c r="D366">
        <v>513</v>
      </c>
      <c r="E366" t="s">
        <v>81</v>
      </c>
      <c r="F366">
        <f>+H366*0.2</f>
        <v>145</v>
      </c>
      <c r="G366">
        <f>+H366*0.8</f>
        <v>580</v>
      </c>
      <c r="H366">
        <v>725</v>
      </c>
      <c r="I366" t="s">
        <v>554</v>
      </c>
      <c r="J366" t="s">
        <v>97</v>
      </c>
      <c r="K366" t="s">
        <v>612</v>
      </c>
      <c r="L366" t="s">
        <v>75</v>
      </c>
    </row>
    <row r="367" spans="1:12" x14ac:dyDescent="0.25">
      <c r="A367" t="s">
        <v>67</v>
      </c>
      <c r="B367" t="s">
        <v>569</v>
      </c>
      <c r="C367">
        <v>6.8</v>
      </c>
      <c r="D367">
        <v>534</v>
      </c>
      <c r="E367" t="s">
        <v>81</v>
      </c>
      <c r="F367">
        <f>+H367*0.2</f>
        <v>148</v>
      </c>
      <c r="G367">
        <f>+H367*0.8</f>
        <v>592</v>
      </c>
      <c r="H367">
        <v>740</v>
      </c>
      <c r="I367" t="s">
        <v>554</v>
      </c>
      <c r="J367" t="s">
        <v>97</v>
      </c>
      <c r="K367" t="s">
        <v>612</v>
      </c>
      <c r="L367" t="s">
        <v>75</v>
      </c>
    </row>
    <row r="368" spans="1:12" x14ac:dyDescent="0.25">
      <c r="A368" t="s">
        <v>67</v>
      </c>
      <c r="B368" t="s">
        <v>620</v>
      </c>
      <c r="C368">
        <v>6.2</v>
      </c>
      <c r="D368">
        <v>684</v>
      </c>
      <c r="E368" t="s">
        <v>81</v>
      </c>
      <c r="F368">
        <f>+H368*0.2</f>
        <v>193.4</v>
      </c>
      <c r="G368">
        <f>+H368*0.8</f>
        <v>773.6</v>
      </c>
      <c r="H368">
        <v>967</v>
      </c>
      <c r="I368" t="s">
        <v>554</v>
      </c>
      <c r="J368" t="s">
        <v>97</v>
      </c>
      <c r="K368" t="s">
        <v>612</v>
      </c>
      <c r="L368" t="s">
        <v>75</v>
      </c>
    </row>
    <row r="369" spans="1:12" x14ac:dyDescent="0.25">
      <c r="A369" t="s">
        <v>67</v>
      </c>
      <c r="B369" t="s">
        <v>621</v>
      </c>
      <c r="C369">
        <v>6.2</v>
      </c>
      <c r="D369">
        <v>855</v>
      </c>
      <c r="E369" t="s">
        <v>81</v>
      </c>
      <c r="F369">
        <f>+H369*0.2</f>
        <v>241.8</v>
      </c>
      <c r="G369">
        <f>+H369*0.8</f>
        <v>967.2</v>
      </c>
      <c r="H369">
        <v>1209</v>
      </c>
      <c r="I369" t="s">
        <v>554</v>
      </c>
      <c r="J369" t="s">
        <v>97</v>
      </c>
      <c r="K369" t="s">
        <v>612</v>
      </c>
      <c r="L369" t="s">
        <v>75</v>
      </c>
    </row>
    <row r="370" spans="1:12" x14ac:dyDescent="0.25">
      <c r="A370" t="s">
        <v>67</v>
      </c>
      <c r="B370" t="s">
        <v>570</v>
      </c>
      <c r="C370">
        <v>3.2</v>
      </c>
      <c r="D370">
        <v>24</v>
      </c>
      <c r="E370" t="s">
        <v>82</v>
      </c>
      <c r="F370">
        <f t="shared" ref="F370:F388" si="2">+H370*0.2</f>
        <v>7.58</v>
      </c>
      <c r="G370">
        <f t="shared" ref="G370:G388" si="3">+H370*0.8</f>
        <v>30.32</v>
      </c>
      <c r="H370">
        <v>37.9</v>
      </c>
      <c r="I370" t="s">
        <v>554</v>
      </c>
      <c r="J370" t="s">
        <v>97</v>
      </c>
      <c r="K370" t="s">
        <v>611</v>
      </c>
      <c r="L370" t="s">
        <v>75</v>
      </c>
    </row>
    <row r="371" spans="1:12" x14ac:dyDescent="0.25">
      <c r="A371" t="s">
        <v>67</v>
      </c>
      <c r="B371" t="s">
        <v>571</v>
      </c>
      <c r="C371">
        <v>3.4</v>
      </c>
      <c r="D371">
        <v>29</v>
      </c>
      <c r="E371" t="s">
        <v>82</v>
      </c>
      <c r="F371">
        <f t="shared" si="2"/>
        <v>9.0400000000000009</v>
      </c>
      <c r="G371">
        <f t="shared" si="3"/>
        <v>36.160000000000004</v>
      </c>
      <c r="H371">
        <v>45.2</v>
      </c>
      <c r="I371" t="s">
        <v>554</v>
      </c>
      <c r="J371" t="s">
        <v>97</v>
      </c>
      <c r="K371" t="s">
        <v>611</v>
      </c>
      <c r="L371" t="s">
        <v>75</v>
      </c>
    </row>
    <row r="372" spans="1:12" x14ac:dyDescent="0.25">
      <c r="A372" t="s">
        <v>67</v>
      </c>
      <c r="B372" t="s">
        <v>572</v>
      </c>
      <c r="C372">
        <v>3.4</v>
      </c>
      <c r="D372">
        <v>32</v>
      </c>
      <c r="E372" t="s">
        <v>82</v>
      </c>
      <c r="F372">
        <f t="shared" si="2"/>
        <v>9.9200000000000017</v>
      </c>
      <c r="G372">
        <f t="shared" si="3"/>
        <v>39.680000000000007</v>
      </c>
      <c r="H372">
        <v>49.6</v>
      </c>
      <c r="I372" t="s">
        <v>554</v>
      </c>
      <c r="J372" t="s">
        <v>97</v>
      </c>
      <c r="K372" t="s">
        <v>611</v>
      </c>
      <c r="L372" t="s">
        <v>75</v>
      </c>
    </row>
    <row r="373" spans="1:12" x14ac:dyDescent="0.25">
      <c r="A373" t="s">
        <v>67</v>
      </c>
      <c r="B373" t="s">
        <v>573</v>
      </c>
      <c r="C373">
        <v>3.5</v>
      </c>
      <c r="D373">
        <v>37</v>
      </c>
      <c r="E373" t="s">
        <v>82</v>
      </c>
      <c r="F373">
        <f t="shared" si="2"/>
        <v>11.72</v>
      </c>
      <c r="G373">
        <f t="shared" si="3"/>
        <v>46.88</v>
      </c>
      <c r="H373">
        <v>58.6</v>
      </c>
      <c r="I373" t="s">
        <v>554</v>
      </c>
      <c r="J373" t="s">
        <v>97</v>
      </c>
      <c r="K373" t="s">
        <v>611</v>
      </c>
      <c r="L373" t="s">
        <v>75</v>
      </c>
    </row>
    <row r="374" spans="1:12" x14ac:dyDescent="0.25">
      <c r="A374" t="s">
        <v>67</v>
      </c>
      <c r="B374" t="s">
        <v>574</v>
      </c>
      <c r="C374">
        <v>3.2</v>
      </c>
      <c r="D374">
        <v>48</v>
      </c>
      <c r="E374" t="s">
        <v>82</v>
      </c>
      <c r="F374">
        <f t="shared" si="2"/>
        <v>15.100000000000001</v>
      </c>
      <c r="G374">
        <f t="shared" si="3"/>
        <v>60.400000000000006</v>
      </c>
      <c r="H374">
        <v>75.5</v>
      </c>
      <c r="I374" t="s">
        <v>554</v>
      </c>
      <c r="J374" t="s">
        <v>97</v>
      </c>
      <c r="K374" t="s">
        <v>611</v>
      </c>
      <c r="L374" t="s">
        <v>75</v>
      </c>
    </row>
    <row r="375" spans="1:12" x14ac:dyDescent="0.25">
      <c r="A375" t="s">
        <v>67</v>
      </c>
      <c r="B375" t="s">
        <v>575</v>
      </c>
      <c r="C375">
        <v>3.4</v>
      </c>
      <c r="D375">
        <v>58</v>
      </c>
      <c r="E375" t="s">
        <v>82</v>
      </c>
      <c r="F375">
        <f t="shared" si="2"/>
        <v>17.900000000000002</v>
      </c>
      <c r="G375">
        <f t="shared" si="3"/>
        <v>71.600000000000009</v>
      </c>
      <c r="H375">
        <v>89.5</v>
      </c>
      <c r="I375" t="s">
        <v>554</v>
      </c>
      <c r="J375" t="s">
        <v>97</v>
      </c>
      <c r="K375" t="s">
        <v>611</v>
      </c>
      <c r="L375" t="s">
        <v>75</v>
      </c>
    </row>
    <row r="376" spans="1:12" x14ac:dyDescent="0.25">
      <c r="A376" t="s">
        <v>67</v>
      </c>
      <c r="B376" t="s">
        <v>576</v>
      </c>
      <c r="C376">
        <v>3.4</v>
      </c>
      <c r="D376">
        <v>62</v>
      </c>
      <c r="E376" t="s">
        <v>82</v>
      </c>
      <c r="F376">
        <f t="shared" si="2"/>
        <v>19.62</v>
      </c>
      <c r="G376">
        <f t="shared" si="3"/>
        <v>78.48</v>
      </c>
      <c r="H376">
        <v>98.1</v>
      </c>
      <c r="I376" t="s">
        <v>554</v>
      </c>
      <c r="J376" t="s">
        <v>97</v>
      </c>
      <c r="K376" t="s">
        <v>611</v>
      </c>
      <c r="L376" t="s">
        <v>75</v>
      </c>
    </row>
    <row r="377" spans="1:12" x14ac:dyDescent="0.25">
      <c r="A377" t="s">
        <v>67</v>
      </c>
      <c r="B377" t="s">
        <v>577</v>
      </c>
      <c r="C377">
        <v>3.5</v>
      </c>
      <c r="D377">
        <v>74</v>
      </c>
      <c r="E377" t="s">
        <v>82</v>
      </c>
      <c r="F377">
        <f t="shared" si="2"/>
        <v>23.340000000000003</v>
      </c>
      <c r="G377">
        <f t="shared" si="3"/>
        <v>93.360000000000014</v>
      </c>
      <c r="H377">
        <v>116.7</v>
      </c>
      <c r="I377" t="s">
        <v>554</v>
      </c>
      <c r="J377" t="s">
        <v>97</v>
      </c>
      <c r="K377" t="s">
        <v>611</v>
      </c>
      <c r="L377" t="s">
        <v>75</v>
      </c>
    </row>
    <row r="378" spans="1:12" x14ac:dyDescent="0.25">
      <c r="A378" t="s">
        <v>67</v>
      </c>
      <c r="B378" t="s">
        <v>578</v>
      </c>
      <c r="C378">
        <v>3.8</v>
      </c>
      <c r="D378">
        <v>77</v>
      </c>
      <c r="E378" t="s">
        <v>82</v>
      </c>
      <c r="F378">
        <f t="shared" si="2"/>
        <v>23.78</v>
      </c>
      <c r="G378">
        <f t="shared" si="3"/>
        <v>95.12</v>
      </c>
      <c r="H378">
        <v>118.9</v>
      </c>
      <c r="I378" t="s">
        <v>554</v>
      </c>
      <c r="J378" t="s">
        <v>97</v>
      </c>
      <c r="K378" t="s">
        <v>612</v>
      </c>
      <c r="L378" t="s">
        <v>75</v>
      </c>
    </row>
    <row r="379" spans="1:12" x14ac:dyDescent="0.25">
      <c r="A379" t="s">
        <v>67</v>
      </c>
      <c r="B379" t="s">
        <v>579</v>
      </c>
      <c r="C379">
        <v>4.0999999999999996</v>
      </c>
      <c r="D379">
        <v>109</v>
      </c>
      <c r="E379" t="s">
        <v>82</v>
      </c>
      <c r="F379">
        <f t="shared" si="2"/>
        <v>33.260000000000005</v>
      </c>
      <c r="G379">
        <f t="shared" si="3"/>
        <v>133.04000000000002</v>
      </c>
      <c r="H379">
        <v>166.3</v>
      </c>
      <c r="I379" t="s">
        <v>554</v>
      </c>
      <c r="J379" t="s">
        <v>97</v>
      </c>
      <c r="K379" t="s">
        <v>612</v>
      </c>
      <c r="L379" t="s">
        <v>75</v>
      </c>
    </row>
    <row r="380" spans="1:12" x14ac:dyDescent="0.25">
      <c r="A380" t="s">
        <v>67</v>
      </c>
      <c r="B380" t="s">
        <v>580</v>
      </c>
      <c r="C380">
        <v>3.9</v>
      </c>
      <c r="D380">
        <v>141</v>
      </c>
      <c r="E380" t="s">
        <v>82</v>
      </c>
      <c r="F380">
        <f t="shared" si="2"/>
        <v>42.56</v>
      </c>
      <c r="G380">
        <f t="shared" si="3"/>
        <v>170.24</v>
      </c>
      <c r="H380">
        <v>212.8</v>
      </c>
      <c r="I380" t="s">
        <v>554</v>
      </c>
      <c r="J380" t="s">
        <v>97</v>
      </c>
      <c r="K380" t="s">
        <v>612</v>
      </c>
      <c r="L380" t="s">
        <v>75</v>
      </c>
    </row>
    <row r="381" spans="1:12" x14ac:dyDescent="0.25">
      <c r="A381" t="s">
        <v>67</v>
      </c>
      <c r="B381" t="s">
        <v>581</v>
      </c>
      <c r="C381">
        <v>4</v>
      </c>
      <c r="D381">
        <v>180</v>
      </c>
      <c r="E381" t="s">
        <v>82</v>
      </c>
      <c r="F381">
        <f>+H381*0.2</f>
        <v>54.6</v>
      </c>
      <c r="G381">
        <f>+H381*0.8</f>
        <v>218.4</v>
      </c>
      <c r="H381">
        <v>273</v>
      </c>
      <c r="I381" t="s">
        <v>554</v>
      </c>
      <c r="J381" t="s">
        <v>97</v>
      </c>
      <c r="K381" t="s">
        <v>612</v>
      </c>
      <c r="L381" t="s">
        <v>75</v>
      </c>
    </row>
    <row r="382" spans="1:12" x14ac:dyDescent="0.25">
      <c r="A382" t="s">
        <v>67</v>
      </c>
      <c r="B382" t="s">
        <v>622</v>
      </c>
      <c r="C382">
        <v>4</v>
      </c>
      <c r="D382">
        <v>227</v>
      </c>
      <c r="E382" t="s">
        <v>82</v>
      </c>
      <c r="F382">
        <f>+H382*0.2</f>
        <v>70.600000000000009</v>
      </c>
      <c r="G382">
        <f>+H382*0.8</f>
        <v>282.40000000000003</v>
      </c>
      <c r="H382">
        <v>353</v>
      </c>
      <c r="I382" t="s">
        <v>554</v>
      </c>
      <c r="J382" t="s">
        <v>97</v>
      </c>
      <c r="K382" t="s">
        <v>612</v>
      </c>
      <c r="L382" t="s">
        <v>75</v>
      </c>
    </row>
    <row r="383" spans="1:12" x14ac:dyDescent="0.25">
      <c r="A383" t="s">
        <v>67</v>
      </c>
      <c r="B383" t="s">
        <v>582</v>
      </c>
      <c r="C383">
        <v>3.9</v>
      </c>
      <c r="D383">
        <v>212</v>
      </c>
      <c r="E383" t="s">
        <v>82</v>
      </c>
      <c r="F383">
        <f t="shared" si="2"/>
        <v>64.260000000000005</v>
      </c>
      <c r="G383">
        <f t="shared" si="3"/>
        <v>257.04000000000002</v>
      </c>
      <c r="H383">
        <v>321.3</v>
      </c>
      <c r="I383" t="s">
        <v>554</v>
      </c>
      <c r="J383" t="s">
        <v>97</v>
      </c>
      <c r="K383" t="s">
        <v>612</v>
      </c>
      <c r="L383" t="s">
        <v>75</v>
      </c>
    </row>
    <row r="384" spans="1:12" x14ac:dyDescent="0.25">
      <c r="A384" t="s">
        <v>67</v>
      </c>
      <c r="B384" t="s">
        <v>583</v>
      </c>
      <c r="C384">
        <v>4</v>
      </c>
      <c r="D384">
        <v>270</v>
      </c>
      <c r="E384" t="s">
        <v>82</v>
      </c>
      <c r="F384">
        <f t="shared" si="2"/>
        <v>81.900000000000006</v>
      </c>
      <c r="G384">
        <f t="shared" si="3"/>
        <v>327.60000000000002</v>
      </c>
      <c r="H384">
        <v>409.5</v>
      </c>
      <c r="I384" t="s">
        <v>554</v>
      </c>
      <c r="J384" t="s">
        <v>97</v>
      </c>
      <c r="K384" t="s">
        <v>612</v>
      </c>
      <c r="L384" t="s">
        <v>75</v>
      </c>
    </row>
    <row r="385" spans="1:12" x14ac:dyDescent="0.25">
      <c r="A385" t="s">
        <v>67</v>
      </c>
      <c r="B385" t="s">
        <v>623</v>
      </c>
      <c r="C385">
        <v>4</v>
      </c>
      <c r="D385">
        <v>342</v>
      </c>
      <c r="E385" t="s">
        <v>82</v>
      </c>
      <c r="F385">
        <f t="shared" ref="F385" si="4">+H385*0.2</f>
        <v>106.2</v>
      </c>
      <c r="G385">
        <f t="shared" si="3"/>
        <v>424.8</v>
      </c>
      <c r="H385">
        <v>531</v>
      </c>
      <c r="I385" t="s">
        <v>554</v>
      </c>
      <c r="J385" t="s">
        <v>97</v>
      </c>
      <c r="K385" t="s">
        <v>612</v>
      </c>
      <c r="L385" t="s">
        <v>75</v>
      </c>
    </row>
    <row r="386" spans="1:12" x14ac:dyDescent="0.25">
      <c r="A386" t="s">
        <v>67</v>
      </c>
      <c r="B386" t="s">
        <v>584</v>
      </c>
      <c r="C386">
        <v>4</v>
      </c>
      <c r="D386">
        <v>360</v>
      </c>
      <c r="E386" t="s">
        <v>82</v>
      </c>
      <c r="F386">
        <f t="shared" si="2"/>
        <v>109.2</v>
      </c>
      <c r="G386">
        <f t="shared" si="3"/>
        <v>436.8</v>
      </c>
      <c r="H386" s="70" t="s">
        <v>585</v>
      </c>
      <c r="I386" t="s">
        <v>554</v>
      </c>
      <c r="J386" t="s">
        <v>97</v>
      </c>
      <c r="K386" t="s">
        <v>612</v>
      </c>
      <c r="L386" t="s">
        <v>75</v>
      </c>
    </row>
    <row r="387" spans="1:12" x14ac:dyDescent="0.25">
      <c r="A387" t="s">
        <v>67</v>
      </c>
      <c r="B387" t="s">
        <v>624</v>
      </c>
      <c r="C387">
        <v>4</v>
      </c>
      <c r="D387">
        <v>455</v>
      </c>
      <c r="E387" t="s">
        <v>82</v>
      </c>
      <c r="F387">
        <f t="shared" ref="F387" si="5">+H387*0.2</f>
        <v>141.4</v>
      </c>
      <c r="G387">
        <f t="shared" si="3"/>
        <v>565.6</v>
      </c>
      <c r="H387" s="70">
        <v>707</v>
      </c>
      <c r="I387" t="s">
        <v>554</v>
      </c>
      <c r="J387" t="s">
        <v>97</v>
      </c>
      <c r="K387" t="s">
        <v>612</v>
      </c>
      <c r="L387" t="s">
        <v>75</v>
      </c>
    </row>
    <row r="388" spans="1:12" x14ac:dyDescent="0.25">
      <c r="A388" t="s">
        <v>67</v>
      </c>
      <c r="B388" t="s">
        <v>587</v>
      </c>
      <c r="C388">
        <v>3.95</v>
      </c>
      <c r="D388">
        <v>568.29999999999995</v>
      </c>
      <c r="E388" t="s">
        <v>82</v>
      </c>
      <c r="F388">
        <f t="shared" si="2"/>
        <v>176.46</v>
      </c>
      <c r="G388">
        <f t="shared" si="3"/>
        <v>705.84</v>
      </c>
      <c r="H388">
        <v>882.3</v>
      </c>
      <c r="I388" t="s">
        <v>554</v>
      </c>
      <c r="J388" t="s">
        <v>97</v>
      </c>
      <c r="K388" t="s">
        <v>612</v>
      </c>
      <c r="L388" t="s">
        <v>75</v>
      </c>
    </row>
    <row r="389" spans="1:12" x14ac:dyDescent="0.25">
      <c r="A389" t="s">
        <v>67</v>
      </c>
      <c r="B389" t="s">
        <v>592</v>
      </c>
      <c r="C389">
        <v>2.61</v>
      </c>
      <c r="D389">
        <v>38</v>
      </c>
      <c r="E389" t="s">
        <v>83</v>
      </c>
      <c r="H389">
        <v>64</v>
      </c>
      <c r="I389" t="s">
        <v>554</v>
      </c>
      <c r="J389" t="s">
        <v>99</v>
      </c>
      <c r="K389" t="s">
        <v>613</v>
      </c>
      <c r="L389" t="s">
        <v>75</v>
      </c>
    </row>
    <row r="390" spans="1:12" x14ac:dyDescent="0.25">
      <c r="A390" t="s">
        <v>67</v>
      </c>
      <c r="B390" t="s">
        <v>593</v>
      </c>
      <c r="C390">
        <v>3.18</v>
      </c>
      <c r="D390">
        <v>71</v>
      </c>
      <c r="E390" t="s">
        <v>83</v>
      </c>
      <c r="H390">
        <v>113.6</v>
      </c>
      <c r="I390" t="s">
        <v>554</v>
      </c>
      <c r="J390" t="s">
        <v>99</v>
      </c>
      <c r="K390" t="s">
        <v>613</v>
      </c>
      <c r="L390" t="s">
        <v>75</v>
      </c>
    </row>
    <row r="391" spans="1:12" x14ac:dyDescent="0.25">
      <c r="A391" t="s">
        <v>67</v>
      </c>
      <c r="B391" t="s">
        <v>597</v>
      </c>
      <c r="C391">
        <v>2.98</v>
      </c>
      <c r="D391">
        <v>91.74</v>
      </c>
      <c r="E391" t="s">
        <v>83</v>
      </c>
      <c r="H391">
        <v>147.69999999999999</v>
      </c>
      <c r="I391" t="s">
        <v>554</v>
      </c>
      <c r="J391" t="s">
        <v>99</v>
      </c>
      <c r="K391" t="s">
        <v>613</v>
      </c>
      <c r="L391" t="s">
        <v>75</v>
      </c>
    </row>
    <row r="392" spans="1:12" x14ac:dyDescent="0.25">
      <c r="A392" t="s">
        <v>67</v>
      </c>
      <c r="B392" t="s">
        <v>594</v>
      </c>
      <c r="C392">
        <v>3.19</v>
      </c>
      <c r="D392">
        <v>106.5</v>
      </c>
      <c r="E392" t="s">
        <v>83</v>
      </c>
      <c r="H392">
        <v>170.4</v>
      </c>
      <c r="I392" t="s">
        <v>554</v>
      </c>
      <c r="J392" t="s">
        <v>99</v>
      </c>
      <c r="K392" t="s">
        <v>613</v>
      </c>
      <c r="L392" t="s">
        <v>75</v>
      </c>
    </row>
    <row r="393" spans="1:12" x14ac:dyDescent="0.25">
      <c r="A393" t="s">
        <v>67</v>
      </c>
      <c r="B393" t="s">
        <v>595</v>
      </c>
      <c r="C393">
        <v>2.97</v>
      </c>
      <c r="D393">
        <v>137.6</v>
      </c>
      <c r="E393" t="s">
        <v>83</v>
      </c>
      <c r="H393">
        <v>221.6</v>
      </c>
      <c r="I393" t="s">
        <v>554</v>
      </c>
      <c r="J393" t="s">
        <v>99</v>
      </c>
      <c r="K393" t="s">
        <v>613</v>
      </c>
      <c r="L393" t="s">
        <v>75</v>
      </c>
    </row>
    <row r="394" spans="1:12" x14ac:dyDescent="0.25">
      <c r="A394" t="s">
        <v>67</v>
      </c>
      <c r="B394" t="s">
        <v>596</v>
      </c>
      <c r="C394">
        <v>2.58</v>
      </c>
      <c r="D394">
        <v>156.30000000000001</v>
      </c>
      <c r="E394" t="s">
        <v>83</v>
      </c>
      <c r="H394">
        <v>276.89999999999998</v>
      </c>
      <c r="I394" t="s">
        <v>554</v>
      </c>
      <c r="J394" t="s">
        <v>99</v>
      </c>
      <c r="K394" t="s">
        <v>613</v>
      </c>
      <c r="L394" t="s">
        <v>75</v>
      </c>
    </row>
    <row r="395" spans="1:12" x14ac:dyDescent="0.25">
      <c r="A395" t="s">
        <v>67</v>
      </c>
      <c r="B395" t="s">
        <v>588</v>
      </c>
      <c r="C395">
        <v>4.41</v>
      </c>
      <c r="D395">
        <v>88</v>
      </c>
      <c r="E395" t="s">
        <v>82</v>
      </c>
      <c r="H395">
        <v>124</v>
      </c>
      <c r="I395" t="s">
        <v>554</v>
      </c>
      <c r="J395" t="s">
        <v>99</v>
      </c>
      <c r="K395" t="s">
        <v>613</v>
      </c>
      <c r="L395" t="s">
        <v>75</v>
      </c>
    </row>
    <row r="396" spans="1:12" x14ac:dyDescent="0.25">
      <c r="A396" t="s">
        <v>67</v>
      </c>
      <c r="B396" t="s">
        <v>589</v>
      </c>
      <c r="C396">
        <v>4.99</v>
      </c>
      <c r="D396">
        <v>150</v>
      </c>
      <c r="E396" t="s">
        <v>82</v>
      </c>
      <c r="H396">
        <v>210</v>
      </c>
      <c r="I396" t="s">
        <v>554</v>
      </c>
      <c r="J396" t="s">
        <v>99</v>
      </c>
      <c r="K396" t="s">
        <v>613</v>
      </c>
      <c r="L396" t="s">
        <v>75</v>
      </c>
    </row>
    <row r="397" spans="1:12" x14ac:dyDescent="0.25">
      <c r="A397" t="s">
        <v>67</v>
      </c>
      <c r="B397" t="s">
        <v>598</v>
      </c>
      <c r="C397">
        <v>5.07</v>
      </c>
      <c r="D397">
        <v>196</v>
      </c>
      <c r="E397" t="s">
        <v>82</v>
      </c>
      <c r="H397">
        <v>273</v>
      </c>
      <c r="I397" t="s">
        <v>554</v>
      </c>
      <c r="J397" t="s">
        <v>99</v>
      </c>
      <c r="K397" t="s">
        <v>613</v>
      </c>
      <c r="L397" t="s">
        <v>75</v>
      </c>
    </row>
    <row r="398" spans="1:12" x14ac:dyDescent="0.25">
      <c r="A398" t="s">
        <v>67</v>
      </c>
      <c r="B398" t="s">
        <v>586</v>
      </c>
      <c r="C398">
        <v>4.92</v>
      </c>
      <c r="D398">
        <v>225</v>
      </c>
      <c r="E398" t="s">
        <v>82</v>
      </c>
      <c r="H398">
        <v>315</v>
      </c>
      <c r="I398" t="s">
        <v>554</v>
      </c>
      <c r="J398" t="s">
        <v>99</v>
      </c>
      <c r="K398" t="s">
        <v>613</v>
      </c>
      <c r="L398" t="s">
        <v>75</v>
      </c>
    </row>
    <row r="399" spans="1:12" x14ac:dyDescent="0.25">
      <c r="A399" t="s">
        <v>67</v>
      </c>
      <c r="B399" t="s">
        <v>590</v>
      </c>
      <c r="C399">
        <v>5.01</v>
      </c>
      <c r="D399">
        <v>294</v>
      </c>
      <c r="E399" t="s">
        <v>82</v>
      </c>
      <c r="H399">
        <v>409.5</v>
      </c>
      <c r="I399" t="s">
        <v>554</v>
      </c>
      <c r="J399" t="s">
        <v>99</v>
      </c>
      <c r="K399" t="s">
        <v>613</v>
      </c>
      <c r="L399" t="s">
        <v>75</v>
      </c>
    </row>
    <row r="400" spans="1:12" x14ac:dyDescent="0.25">
      <c r="A400" t="s">
        <v>67</v>
      </c>
      <c r="B400" t="s">
        <v>591</v>
      </c>
      <c r="C400">
        <v>4.4800000000000004</v>
      </c>
      <c r="D400">
        <v>360</v>
      </c>
      <c r="E400" t="s">
        <v>82</v>
      </c>
      <c r="H400">
        <v>534</v>
      </c>
      <c r="I400" t="s">
        <v>554</v>
      </c>
      <c r="J400" t="s">
        <v>99</v>
      </c>
      <c r="K400" t="s">
        <v>613</v>
      </c>
      <c r="L400" t="s">
        <v>75</v>
      </c>
    </row>
    <row r="401" spans="1:18" x14ac:dyDescent="0.25">
      <c r="A401" t="s">
        <v>67</v>
      </c>
      <c r="B401" t="s">
        <v>599</v>
      </c>
      <c r="C401">
        <v>7.4</v>
      </c>
      <c r="D401">
        <v>154</v>
      </c>
      <c r="E401" t="s">
        <v>81</v>
      </c>
      <c r="H401">
        <v>194.5</v>
      </c>
      <c r="I401" t="s">
        <v>554</v>
      </c>
      <c r="J401" t="s">
        <v>99</v>
      </c>
      <c r="K401" t="s">
        <v>613</v>
      </c>
      <c r="L401" t="s">
        <v>75</v>
      </c>
    </row>
    <row r="402" spans="1:18" x14ac:dyDescent="0.25">
      <c r="A402" t="s">
        <v>67</v>
      </c>
      <c r="B402" t="s">
        <v>600</v>
      </c>
      <c r="C402">
        <v>7.79</v>
      </c>
      <c r="D402">
        <v>260</v>
      </c>
      <c r="E402" t="s">
        <v>81</v>
      </c>
      <c r="H402">
        <v>329</v>
      </c>
      <c r="I402" t="s">
        <v>554</v>
      </c>
      <c r="J402" t="s">
        <v>99</v>
      </c>
      <c r="K402" t="s">
        <v>613</v>
      </c>
      <c r="L402" t="s">
        <v>75</v>
      </c>
    </row>
    <row r="403" spans="1:18" x14ac:dyDescent="0.25">
      <c r="A403" t="s">
        <v>67</v>
      </c>
      <c r="B403" t="s">
        <v>604</v>
      </c>
      <c r="C403">
        <v>8.26</v>
      </c>
      <c r="D403">
        <v>333.7</v>
      </c>
      <c r="E403" t="s">
        <v>81</v>
      </c>
      <c r="H403">
        <v>418.4</v>
      </c>
      <c r="I403" t="s">
        <v>554</v>
      </c>
      <c r="J403" t="s">
        <v>99</v>
      </c>
      <c r="K403" t="s">
        <v>613</v>
      </c>
      <c r="L403" t="s">
        <v>75</v>
      </c>
    </row>
    <row r="404" spans="1:18" x14ac:dyDescent="0.25">
      <c r="A404" t="s">
        <v>67</v>
      </c>
      <c r="B404" t="s">
        <v>601</v>
      </c>
      <c r="C404">
        <v>8.44</v>
      </c>
      <c r="D404">
        <v>390</v>
      </c>
      <c r="E404" t="s">
        <v>81</v>
      </c>
      <c r="H404">
        <v>493.5</v>
      </c>
      <c r="I404" t="s">
        <v>554</v>
      </c>
      <c r="J404" t="s">
        <v>99</v>
      </c>
      <c r="K404" t="s">
        <v>613</v>
      </c>
      <c r="L404" t="s">
        <v>75</v>
      </c>
    </row>
    <row r="405" spans="1:18" x14ac:dyDescent="0.25">
      <c r="A405" t="s">
        <v>67</v>
      </c>
      <c r="B405" t="s">
        <v>602</v>
      </c>
      <c r="C405">
        <v>8.08</v>
      </c>
      <c r="D405">
        <v>499</v>
      </c>
      <c r="E405" t="s">
        <v>81</v>
      </c>
      <c r="H405">
        <v>627.6</v>
      </c>
      <c r="I405" t="s">
        <v>554</v>
      </c>
      <c r="J405" t="s">
        <v>99</v>
      </c>
      <c r="K405" t="s">
        <v>613</v>
      </c>
      <c r="L405" t="s">
        <v>75</v>
      </c>
    </row>
    <row r="406" spans="1:18" x14ac:dyDescent="0.25">
      <c r="A406" t="s">
        <v>67</v>
      </c>
      <c r="B406" t="s">
        <v>603</v>
      </c>
      <c r="C406">
        <v>8.0500000000000007</v>
      </c>
      <c r="D406">
        <v>631</v>
      </c>
      <c r="E406" t="s">
        <v>81</v>
      </c>
      <c r="H406">
        <v>813</v>
      </c>
      <c r="I406" t="s">
        <v>554</v>
      </c>
      <c r="J406" t="s">
        <v>99</v>
      </c>
      <c r="K406" t="s">
        <v>613</v>
      </c>
      <c r="L406" t="s">
        <v>75</v>
      </c>
    </row>
    <row r="408" spans="1:18" x14ac:dyDescent="0.25">
      <c r="R408" t="s">
        <v>616</v>
      </c>
    </row>
  </sheetData>
  <phoneticPr fontId="37" type="noConversion"/>
  <pageMargins left="0.7" right="0.7" top="0.75" bottom="0.75" header="0.3" footer="0.3"/>
  <ignoredErrors>
    <ignoredError sqref="H386" numberStoredAsText="1"/>
  </ignoredErrors>
  <tableParts count="7">
    <tablePart r:id="rId1"/>
    <tablePart r:id="rId2"/>
    <tablePart r:id="rId3"/>
    <tablePart r:id="rId4"/>
    <tablePart r:id="rId5"/>
    <tablePart r:id="rId6"/>
    <tablePart r:id="rId7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CAES</vt:lpstr>
      <vt:lpstr>CAES Enfriadora</vt:lpstr>
      <vt:lpstr>CAES Central refrigeración</vt:lpstr>
      <vt:lpstr>CAES Recuperación Calor</vt:lpstr>
      <vt:lpstr>ANEXO</vt:lpstr>
      <vt:lpstr>CAES!Área_de_impresión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Aceituno</dc:creator>
  <cp:lastModifiedBy>Jose Aceituno</cp:lastModifiedBy>
  <cp:lastPrinted>2024-08-06T13:13:14Z</cp:lastPrinted>
  <dcterms:created xsi:type="dcterms:W3CDTF">2024-02-07T15:02:00Z</dcterms:created>
  <dcterms:modified xsi:type="dcterms:W3CDTF">2024-08-06T13:19:57Z</dcterms:modified>
</cp:coreProperties>
</file>